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45" windowWidth="19425" windowHeight="12180" tabRatio="707" firstSheet="4" activeTab="10"/>
  </bookViews>
  <sheets>
    <sheet name="A. Organization Chart" sheetId="23" r:id="rId1"/>
    <sheet name="B. Summ of Req." sheetId="20" r:id="rId2"/>
    <sheet name="B. Summ of Req. by DU" sheetId="4" r:id="rId3"/>
    <sheet name="C. Program Changes by DU" sheetId="5" r:id="rId4"/>
    <sheet name="D. Strategic Goals &amp; Objectives" sheetId="8" r:id="rId5"/>
    <sheet name="E. ATB Justification" sheetId="21" r:id="rId6"/>
    <sheet name="F. 2013 Crosswalk" sheetId="24" r:id="rId7"/>
    <sheet name="G. 2014 Crosswalk" sheetId="11" r:id="rId8"/>
    <sheet name="H. Reimbursable Resources" sheetId="12" r:id="rId9"/>
    <sheet name="I. Permanent Positions" sheetId="13" r:id="rId10"/>
    <sheet name="J. Financial Analysis" sheetId="16" r:id="rId11"/>
    <sheet name="K. Summary by OC" sheetId="14" r:id="rId12"/>
    <sheet name="L. Studies" sheetId="22" r:id="rId13"/>
  </sheets>
  <definedNames>
    <definedName name="_11POS_BY_CAT" localSheetId="0">#REF!</definedName>
    <definedName name="_11POS_BY_CAT" localSheetId="6">#REF!</definedName>
    <definedName name="_11POS_BY_CAT" localSheetId="12">#REF!</definedName>
    <definedName name="_11POS_BY_CAT">#REF!</definedName>
    <definedName name="_1ATTORNEY_SUPP" localSheetId="12">#REF!</definedName>
    <definedName name="_1ATTORNEY_SUPP">#REF!</definedName>
    <definedName name="_2ATTORNEY_SUPP" localSheetId="0">#REF!</definedName>
    <definedName name="_2ATTORNEY_SUPP" localSheetId="12">#REF!</definedName>
    <definedName name="_2ATTORNEY_SUPP">#REF!</definedName>
    <definedName name="_2GA_ROLLUP">#REF!</definedName>
    <definedName name="_3POS_BY_CAT" localSheetId="12">#REF!</definedName>
    <definedName name="_3POS_BY_CAT">#REF!</definedName>
    <definedName name="_6GA_ROLLUP" localSheetId="12">#REF!</definedName>
    <definedName name="_6GA_ROLLUP">#REF!</definedName>
    <definedName name="_7GA_ROLLUP" localSheetId="0">#REF!</definedName>
    <definedName name="_7GA_ROLLUP">#REF!</definedName>
    <definedName name="_9POS_BY_CAT" localSheetId="12">#REF!</definedName>
    <definedName name="_9POS_BY_CAT">#REF!</definedName>
    <definedName name="DL" localSheetId="0">#REF!</definedName>
    <definedName name="DL" localSheetId="12">#REF!</definedName>
    <definedName name="DL">#REF!</definedName>
    <definedName name="EXECSUPP" localSheetId="0">#REF!</definedName>
    <definedName name="EXECSUPP" localSheetId="12">#REF!</definedName>
    <definedName name="EXECSUPP">#REF!</definedName>
    <definedName name="FY0711.1" localSheetId="0">#REF!</definedName>
    <definedName name="FY0711.1">#REF!</definedName>
    <definedName name="FY0711.5" localSheetId="0">#REF!</definedName>
    <definedName name="FY0711.5">#REF!</definedName>
    <definedName name="FY0712.1" localSheetId="0">#REF!</definedName>
    <definedName name="FY0712.1">#REF!</definedName>
    <definedName name="FY0721.0" localSheetId="0">#REF!</definedName>
    <definedName name="FY0721.0">#REF!</definedName>
    <definedName name="FY0722.0" localSheetId="0">#REF!</definedName>
    <definedName name="FY0722.0">#REF!</definedName>
    <definedName name="FY0723.1" localSheetId="0">#REF!</definedName>
    <definedName name="FY0723.1">#REF!</definedName>
    <definedName name="FY0723.2" localSheetId="0">#REF!</definedName>
    <definedName name="FY0723.2">#REF!</definedName>
    <definedName name="FY0723.3" localSheetId="0">#REF!</definedName>
    <definedName name="FY0723.3">#REF!</definedName>
    <definedName name="FY0724.0" localSheetId="0">#REF!</definedName>
    <definedName name="FY0724.0">#REF!</definedName>
    <definedName name="FY0725.2" localSheetId="0">#REF!</definedName>
    <definedName name="FY0725.2">#REF!</definedName>
    <definedName name="FY0725.3" localSheetId="0">#REF!</definedName>
    <definedName name="FY0725.3">#REF!</definedName>
    <definedName name="FY0725.6" localSheetId="0">#REF!</definedName>
    <definedName name="FY0725.6">#REF!</definedName>
    <definedName name="FY0726.0" localSheetId="0">#REF!</definedName>
    <definedName name="FY0726.0">#REF!</definedName>
    <definedName name="FY0731.0" localSheetId="0">#REF!</definedName>
    <definedName name="FY0731.0">#REF!</definedName>
    <definedName name="FY0732.0" localSheetId="0">#REF!</definedName>
    <definedName name="FY0732.0">#REF!</definedName>
    <definedName name="FY07Ling" localSheetId="0">#REF!</definedName>
    <definedName name="FY07Ling">#REF!</definedName>
    <definedName name="FY07Mult" localSheetId="0">#REF!</definedName>
    <definedName name="FY07Mult">#REF!</definedName>
    <definedName name="FY07PEPI" localSheetId="0">#REF!</definedName>
    <definedName name="FY07PEPI">#REF!</definedName>
    <definedName name="FY07Tot" localSheetId="0">#REF!</definedName>
    <definedName name="FY07Tot">#REF!</definedName>
    <definedName name="FY07Train" localSheetId="0">#REF!</definedName>
    <definedName name="FY07Train">#REF!</definedName>
    <definedName name="FY0811.1" localSheetId="0">#REF!</definedName>
    <definedName name="FY0811.1">#REF!</definedName>
    <definedName name="FY0811.5" localSheetId="0">#REF!</definedName>
    <definedName name="FY0811.5">#REF!</definedName>
    <definedName name="FY0812.1" localSheetId="0">#REF!</definedName>
    <definedName name="FY0812.1">#REF!</definedName>
    <definedName name="FY0821.0" localSheetId="0">#REF!</definedName>
    <definedName name="FY0821.0">#REF!</definedName>
    <definedName name="FY0822.0" localSheetId="0">#REF!</definedName>
    <definedName name="FY0822.0">#REF!</definedName>
    <definedName name="FY0823.1" localSheetId="0">#REF!</definedName>
    <definedName name="FY0823.1">#REF!</definedName>
    <definedName name="FY0823.2" localSheetId="0">#REF!</definedName>
    <definedName name="FY0823.2">#REF!</definedName>
    <definedName name="FY0823.3" localSheetId="0">#REF!</definedName>
    <definedName name="FY0823.3">#REF!</definedName>
    <definedName name="FY0824.0" localSheetId="0">#REF!</definedName>
    <definedName name="FY0824.0">#REF!</definedName>
    <definedName name="FY0825.2" localSheetId="0">#REF!</definedName>
    <definedName name="FY0825.2">#REF!</definedName>
    <definedName name="FY0825.3" localSheetId="0">#REF!</definedName>
    <definedName name="FY0825.3">#REF!</definedName>
    <definedName name="FY0825.6" localSheetId="0">#REF!</definedName>
    <definedName name="FY0825.6">#REF!</definedName>
    <definedName name="FY0826.0" localSheetId="0">#REF!</definedName>
    <definedName name="FY0826.0">#REF!</definedName>
    <definedName name="FY0831.0" localSheetId="0">#REF!</definedName>
    <definedName name="FY0831.0">#REF!</definedName>
    <definedName name="FY0832.0" localSheetId="0">#REF!</definedName>
    <definedName name="FY0832.0">#REF!</definedName>
    <definedName name="FY08Ling" localSheetId="0">#REF!</definedName>
    <definedName name="FY08Ling">#REF!</definedName>
    <definedName name="FY08Mult" localSheetId="0">#REF!</definedName>
    <definedName name="FY08Mult">#REF!</definedName>
    <definedName name="FY08PEPI" localSheetId="0">#REF!</definedName>
    <definedName name="FY08PEPI">#REF!</definedName>
    <definedName name="FY08Tot" localSheetId="0">#REF!</definedName>
    <definedName name="FY08Tot">#REF!</definedName>
    <definedName name="FY08Train" localSheetId="0">#REF!</definedName>
    <definedName name="FY08Train">#REF!</definedName>
    <definedName name="FY0911.1" localSheetId="0">#REF!</definedName>
    <definedName name="FY0911.1">#REF!</definedName>
    <definedName name="FY0911.5" localSheetId="0">#REF!</definedName>
    <definedName name="FY0911.5">#REF!</definedName>
    <definedName name="FY0912.1" localSheetId="0">#REF!</definedName>
    <definedName name="FY0912.1">#REF!</definedName>
    <definedName name="FY0921.0" localSheetId="0">#REF!</definedName>
    <definedName name="FY0921.0">#REF!</definedName>
    <definedName name="FY0922.0" localSheetId="0">#REF!</definedName>
    <definedName name="FY0922.0">#REF!</definedName>
    <definedName name="FY0923.1" localSheetId="0">#REF!</definedName>
    <definedName name="FY0923.1">#REF!</definedName>
    <definedName name="FY0923.2" localSheetId="0">#REF!</definedName>
    <definedName name="FY0923.2">#REF!</definedName>
    <definedName name="FY0923.3" localSheetId="0">#REF!</definedName>
    <definedName name="FY0923.3">#REF!</definedName>
    <definedName name="FY0924.0" localSheetId="0">#REF!</definedName>
    <definedName name="FY0924.0">#REF!</definedName>
    <definedName name="FY0925.2" localSheetId="0">#REF!</definedName>
    <definedName name="FY0925.2">#REF!</definedName>
    <definedName name="FY0925.3" localSheetId="0">#REF!</definedName>
    <definedName name="FY0925.3">#REF!</definedName>
    <definedName name="FY0925.6" localSheetId="0">#REF!</definedName>
    <definedName name="FY0925.6">#REF!</definedName>
    <definedName name="FY0926.0" localSheetId="0">#REF!</definedName>
    <definedName name="FY0926.0">#REF!</definedName>
    <definedName name="FY0931.0" localSheetId="0">#REF!</definedName>
    <definedName name="FY0931.0">#REF!</definedName>
    <definedName name="FY0932.0" localSheetId="0">#REF!</definedName>
    <definedName name="FY0932.0">#REF!</definedName>
    <definedName name="FY09Ling" localSheetId="0">#REF!</definedName>
    <definedName name="FY09Ling">#REF!</definedName>
    <definedName name="FY09Mult" localSheetId="0">#REF!</definedName>
    <definedName name="FY09Mult">#REF!</definedName>
    <definedName name="FY09PEPI" localSheetId="0">#REF!</definedName>
    <definedName name="FY09PEPI">#REF!</definedName>
    <definedName name="FY09Tot" localSheetId="0">#REF!</definedName>
    <definedName name="FY09Tot">#REF!</definedName>
    <definedName name="FY09Train" localSheetId="0">#REF!</definedName>
    <definedName name="FY09Train">#REF!</definedName>
    <definedName name="INTEL" localSheetId="0">#REF!</definedName>
    <definedName name="INTEL" localSheetId="12">#REF!</definedName>
    <definedName name="INTEL">#REF!</definedName>
    <definedName name="JMD" localSheetId="0">#REF!</definedName>
    <definedName name="JMD" localSheetId="12">#REF!</definedName>
    <definedName name="JMD">#REF!</definedName>
    <definedName name="PART" localSheetId="0">#REF!</definedName>
    <definedName name="PART">#REF!</definedName>
    <definedName name="_xlnm.Print_Area" localSheetId="0">'A. Organization Chart'!$A$1:$N$29</definedName>
    <definedName name="_xlnm.Print_Area" localSheetId="1">'B. Summ of Req.'!$A$1:$D$31</definedName>
    <definedName name="_xlnm.Print_Area" localSheetId="2">'B. Summ of Req. by DU'!$A$1:$M$34</definedName>
    <definedName name="_xlnm.Print_Area" localSheetId="3">'C. Program Changes by DU'!$A$1:$N$16</definedName>
    <definedName name="_xlnm.Print_Area" localSheetId="4">'D. Strategic Goals &amp; Objectives'!$A$1:$N$17</definedName>
    <definedName name="_xlnm.Print_Area" localSheetId="5">'E. ATB Justification'!$A$1:$G$31</definedName>
    <definedName name="_xlnm.Print_Area" localSheetId="6">'F. 2013 Crosswalk'!$A$1:$O$32</definedName>
    <definedName name="_xlnm.Print_Area" localSheetId="7">'G. 2014 Crosswalk'!$A$1:$L$28</definedName>
    <definedName name="_xlnm.Print_Area" localSheetId="8">'H. Reimbursable Resources'!$A$1:$M$41</definedName>
    <definedName name="_xlnm.Print_Area" localSheetId="9">'I. Permanent Positions'!$A$1:$J$32</definedName>
    <definedName name="_xlnm.Print_Area" localSheetId="10">'J. Financial Analysis'!$A$1:$G$73</definedName>
    <definedName name="_xlnm.Print_Area" localSheetId="11">'K. Summary by OC'!$A$1:$I$49</definedName>
    <definedName name="_xlnm.Print_Area" localSheetId="12">'L. Studies'!$A$1:$J$10</definedName>
    <definedName name="_xlnm.Print_Area">#REF!</definedName>
    <definedName name="_xlnm.Print_Titles" localSheetId="4">'D. Strategic Goals &amp; Objectives'!$1:$8</definedName>
    <definedName name="_xlnm.Print_Titles" localSheetId="5">'E. ATB Justification'!$1:$6</definedName>
    <definedName name="_xlnm.Print_Titles" localSheetId="10">'J. Financial Analysis'!$1:$5</definedName>
    <definedName name="REIMPRO" localSheetId="0">#REF!</definedName>
    <definedName name="REIMPRO" localSheetId="6">#REF!</definedName>
    <definedName name="REIMPRO" localSheetId="12">#REF!</definedName>
    <definedName name="REIMPRO">#REF!</definedName>
    <definedName name="REIMSOR" localSheetId="0">#REF!</definedName>
    <definedName name="REIMSOR" localSheetId="12">#REF!</definedName>
    <definedName name="REIMSOR">#REF!</definedName>
    <definedName name="Test" localSheetId="12">#REF!</definedName>
    <definedName name="Test">#REF!</definedName>
    <definedName name="Z_12C66D54_5067_4346_818B_6EAB1C8A9183_.wvu.PrintArea" localSheetId="0" hidden="1">'A. Organization Chart'!$A$1:$N$29</definedName>
    <definedName name="Z_3118AF25_8423_420A_806A_487665220C68_.wvu.PrintArea" localSheetId="0" hidden="1">'A. Organization Chart'!$A$1:$N$29</definedName>
    <definedName name="Z_4148B88B_8ED7_4FDE_9459_DEB244AD0552_.wvu.PrintArea" localSheetId="0" hidden="1">'A. Organization Chart'!$A$1:$N$29</definedName>
    <definedName name="Z_56C0A34E_45B4_448B_85E5_70B3A8E63333_.wvu.PrintArea" localSheetId="0" hidden="1">'A. Organization Chart'!$A$1:$N$29</definedName>
    <definedName name="Z_813CAA79_4F95_4F45_9A26_39BE18E37FFC_.wvu.PrintArea" localSheetId="12" hidden="1">'L. Studies'!#REF!</definedName>
  </definedNames>
  <calcPr calcId="145621"/>
</workbook>
</file>

<file path=xl/calcChain.xml><?xml version="1.0" encoding="utf-8"?>
<calcChain xmlns="http://schemas.openxmlformats.org/spreadsheetml/2006/main">
  <c r="J13" i="8" l="1"/>
  <c r="J10" i="8"/>
  <c r="I10" i="8"/>
  <c r="I13" i="8"/>
  <c r="H10" i="8"/>
  <c r="H13" i="8"/>
  <c r="G10" i="8"/>
  <c r="G13" i="8"/>
  <c r="H45" i="14" l="1"/>
  <c r="D14" i="11"/>
  <c r="L13" i="11"/>
  <c r="O13" i="24"/>
  <c r="O12" i="24"/>
  <c r="O9" i="24"/>
  <c r="N14" i="5" l="1"/>
  <c r="M14" i="5"/>
  <c r="L14" i="5"/>
  <c r="K14" i="5"/>
  <c r="H13" i="4"/>
  <c r="G13" i="4"/>
  <c r="F13" i="4"/>
  <c r="E13" i="4"/>
  <c r="B13" i="4"/>
  <c r="C13" i="4"/>
  <c r="C17" i="4" s="1"/>
  <c r="C19" i="4" s="1"/>
  <c r="D13" i="4"/>
  <c r="G22" i="21"/>
  <c r="J39" i="12" l="1"/>
  <c r="J37" i="12"/>
  <c r="J36" i="12"/>
  <c r="J38" i="12"/>
  <c r="D39" i="12"/>
  <c r="D38" i="12"/>
  <c r="D37" i="12"/>
  <c r="D36" i="12"/>
  <c r="C47" i="16" l="1"/>
  <c r="C44" i="16"/>
  <c r="G44" i="16" s="1"/>
  <c r="C12" i="16"/>
  <c r="G72" i="16"/>
  <c r="G71" i="16"/>
  <c r="G70" i="16"/>
  <c r="G69" i="16"/>
  <c r="G68" i="16"/>
  <c r="G67" i="16"/>
  <c r="G66" i="16"/>
  <c r="G65" i="16"/>
  <c r="G64" i="16"/>
  <c r="G63" i="16"/>
  <c r="G62" i="16"/>
  <c r="G61" i="16"/>
  <c r="G60" i="16"/>
  <c r="G58" i="16"/>
  <c r="G55" i="16"/>
  <c r="G54" i="16"/>
  <c r="G53" i="16"/>
  <c r="G52" i="16"/>
  <c r="G51" i="16"/>
  <c r="G50" i="16"/>
  <c r="G49" i="16"/>
  <c r="G48" i="16"/>
  <c r="G47" i="16"/>
  <c r="G46" i="16"/>
  <c r="G45" i="16"/>
  <c r="F72" i="16"/>
  <c r="F71" i="16"/>
  <c r="F70" i="16"/>
  <c r="F69" i="16"/>
  <c r="F68" i="16"/>
  <c r="F67" i="16"/>
  <c r="F66" i="16"/>
  <c r="F65" i="16"/>
  <c r="F64" i="16"/>
  <c r="F63" i="16"/>
  <c r="F62" i="16"/>
  <c r="F61" i="16"/>
  <c r="F60" i="16"/>
  <c r="F58" i="16"/>
  <c r="F55" i="16"/>
  <c r="F54" i="16"/>
  <c r="F53" i="16"/>
  <c r="F52" i="16"/>
  <c r="F51" i="16"/>
  <c r="F50" i="16"/>
  <c r="F49" i="16"/>
  <c r="F48" i="16"/>
  <c r="F47" i="16"/>
  <c r="F46" i="16"/>
  <c r="F45" i="16"/>
  <c r="F44" i="16"/>
  <c r="G56" i="16" l="1"/>
  <c r="F56" i="16"/>
  <c r="E15" i="13" l="1"/>
  <c r="D13" i="13"/>
  <c r="D15" i="13"/>
  <c r="E25" i="13"/>
  <c r="J25" i="13" s="1"/>
  <c r="E24" i="13"/>
  <c r="J24" i="13" s="1"/>
  <c r="E23" i="13"/>
  <c r="J23" i="13" s="1"/>
  <c r="E22" i="13"/>
  <c r="J22" i="13" s="1"/>
  <c r="E21" i="13"/>
  <c r="J21" i="13" s="1"/>
  <c r="E20" i="13"/>
  <c r="J20" i="13" s="1"/>
  <c r="E19" i="13"/>
  <c r="J19" i="13" s="1"/>
  <c r="E18" i="13"/>
  <c r="J18" i="13" s="1"/>
  <c r="E17" i="13"/>
  <c r="J17" i="13" s="1"/>
  <c r="E16" i="13"/>
  <c r="E14" i="13"/>
  <c r="J14" i="13" s="1"/>
  <c r="E12" i="13"/>
  <c r="J12" i="13" s="1"/>
  <c r="E11" i="13"/>
  <c r="J11" i="13" s="1"/>
  <c r="E10" i="13"/>
  <c r="J10" i="13" s="1"/>
  <c r="E9" i="13"/>
  <c r="J9" i="13" s="1"/>
  <c r="D25" i="13"/>
  <c r="D24" i="13"/>
  <c r="D23" i="13"/>
  <c r="D22" i="13"/>
  <c r="D21" i="13"/>
  <c r="D20" i="13"/>
  <c r="D19" i="13"/>
  <c r="D18" i="13"/>
  <c r="D17" i="13"/>
  <c r="D16" i="13"/>
  <c r="D14" i="13"/>
  <c r="D12" i="13"/>
  <c r="D11" i="13"/>
  <c r="D10" i="13"/>
  <c r="D9" i="13"/>
  <c r="M28" i="12"/>
  <c r="L28" i="12"/>
  <c r="K28" i="12"/>
  <c r="M27" i="12"/>
  <c r="L27" i="12"/>
  <c r="K27" i="12"/>
  <c r="M18" i="12"/>
  <c r="L18" i="12"/>
  <c r="K18" i="12"/>
  <c r="M17" i="12"/>
  <c r="L17" i="12"/>
  <c r="K17" i="12"/>
  <c r="M16" i="12"/>
  <c r="L16" i="12"/>
  <c r="K16" i="12"/>
  <c r="M15" i="12"/>
  <c r="L15" i="12"/>
  <c r="K15" i="12"/>
  <c r="M20" i="12"/>
  <c r="L20" i="12"/>
  <c r="K20" i="12"/>
  <c r="M19" i="12"/>
  <c r="L19" i="12"/>
  <c r="K19" i="12"/>
  <c r="M14" i="12"/>
  <c r="L14" i="12"/>
  <c r="K14" i="12"/>
  <c r="M13" i="12"/>
  <c r="L13" i="12"/>
  <c r="K13" i="12"/>
  <c r="M12" i="12"/>
  <c r="L12" i="12"/>
  <c r="K12" i="12"/>
  <c r="M11" i="12"/>
  <c r="L11" i="12"/>
  <c r="K11" i="12"/>
  <c r="M10" i="12"/>
  <c r="L10" i="12"/>
  <c r="K10" i="12"/>
  <c r="M24" i="12"/>
  <c r="L24" i="12"/>
  <c r="K24" i="12"/>
  <c r="M23" i="12"/>
  <c r="L23" i="12"/>
  <c r="K23" i="12"/>
  <c r="M22" i="12"/>
  <c r="L22" i="12"/>
  <c r="K22" i="12"/>
  <c r="M21" i="12"/>
  <c r="L21" i="12"/>
  <c r="K21" i="12"/>
  <c r="M26" i="12"/>
  <c r="L26" i="12"/>
  <c r="K26" i="12"/>
  <c r="M25" i="12"/>
  <c r="L25" i="12"/>
  <c r="K25" i="12"/>
  <c r="J26" i="13" l="1"/>
  <c r="L12" i="11"/>
  <c r="K12" i="11"/>
  <c r="J12" i="11"/>
  <c r="N12" i="24"/>
  <c r="M12" i="24"/>
  <c r="N15" i="24"/>
  <c r="O11" i="24"/>
  <c r="O10" i="24"/>
  <c r="L14" i="24"/>
  <c r="K14" i="24"/>
  <c r="J14" i="24"/>
  <c r="I14" i="24"/>
  <c r="I16" i="24" s="1"/>
  <c r="I18" i="24" s="1"/>
  <c r="H14" i="24"/>
  <c r="G14" i="24"/>
  <c r="F14" i="24"/>
  <c r="F16" i="24" s="1"/>
  <c r="F18" i="24" s="1"/>
  <c r="E14" i="24"/>
  <c r="D14" i="24"/>
  <c r="C14" i="24"/>
  <c r="C16" i="24" s="1"/>
  <c r="C18" i="24" s="1"/>
  <c r="B14" i="24"/>
  <c r="N13" i="24"/>
  <c r="M13" i="24"/>
  <c r="N11" i="24"/>
  <c r="M11" i="24"/>
  <c r="N10" i="24"/>
  <c r="M10" i="24"/>
  <c r="N9" i="24"/>
  <c r="M9" i="24"/>
  <c r="M14" i="24" l="1"/>
  <c r="O14" i="24"/>
  <c r="N14" i="24"/>
  <c r="N16" i="24" s="1"/>
  <c r="N18" i="24" s="1"/>
  <c r="D26" i="20"/>
  <c r="D27" i="20" s="1"/>
  <c r="C26" i="20"/>
  <c r="C27" i="20" s="1"/>
  <c r="B26" i="20"/>
  <c r="B27" i="20" s="1"/>
  <c r="C14" i="8" l="1"/>
  <c r="D14" i="8"/>
  <c r="E14" i="8"/>
  <c r="F14" i="8"/>
  <c r="G14" i="8"/>
  <c r="H14" i="8"/>
  <c r="I14" i="8"/>
  <c r="J14" i="8"/>
  <c r="K14" i="8"/>
  <c r="L14" i="8"/>
  <c r="C11" i="8"/>
  <c r="C15" i="8" s="1"/>
  <c r="D11" i="20"/>
  <c r="C11" i="20"/>
  <c r="B11" i="20"/>
  <c r="L11" i="11" l="1"/>
  <c r="L10" i="11"/>
  <c r="L9" i="11"/>
  <c r="E17" i="21" l="1"/>
  <c r="F17" i="21"/>
  <c r="E22" i="21"/>
  <c r="F22" i="21"/>
  <c r="E26" i="21"/>
  <c r="F26" i="21"/>
  <c r="F27" i="21" s="1"/>
  <c r="G26" i="21"/>
  <c r="E31" i="21"/>
  <c r="F31" i="21"/>
  <c r="G31" i="21"/>
  <c r="E27" i="21" l="1"/>
  <c r="G17" i="21"/>
  <c r="G27" i="21" s="1"/>
  <c r="D19" i="20" l="1"/>
  <c r="D20" i="20" s="1"/>
  <c r="C19" i="20"/>
  <c r="C20" i="20" s="1"/>
  <c r="C28" i="20" s="1"/>
  <c r="B19" i="20"/>
  <c r="B20" i="20" s="1"/>
  <c r="B28" i="20" l="1"/>
  <c r="B29" i="20" s="1"/>
  <c r="D28" i="20" l="1"/>
  <c r="D29" i="20" s="1"/>
  <c r="C29" i="20"/>
  <c r="K15" i="11" l="1"/>
  <c r="K13" i="11"/>
  <c r="K11" i="11"/>
  <c r="K10" i="11"/>
  <c r="J13" i="11"/>
  <c r="J11" i="11"/>
  <c r="J10" i="11"/>
  <c r="A26" i="4" l="1"/>
  <c r="A25" i="4"/>
  <c r="A24" i="4"/>
  <c r="A23" i="4"/>
  <c r="K9" i="12" l="1"/>
  <c r="K9" i="4"/>
  <c r="H23" i="4" s="1"/>
  <c r="M14" i="4" l="1"/>
  <c r="J28" i="4" s="1"/>
  <c r="I25" i="13" l="1"/>
  <c r="I24" i="13"/>
  <c r="I23" i="13"/>
  <c r="I22" i="13"/>
  <c r="I21" i="13"/>
  <c r="I20" i="13"/>
  <c r="I19" i="13"/>
  <c r="I18" i="13"/>
  <c r="I17" i="13"/>
  <c r="I16" i="13"/>
  <c r="I15" i="13"/>
  <c r="I14" i="13"/>
  <c r="I13" i="13"/>
  <c r="I12" i="13"/>
  <c r="I11" i="13"/>
  <c r="I10" i="13"/>
  <c r="I9" i="13"/>
  <c r="H15" i="5"/>
  <c r="D15" i="5"/>
  <c r="H10" i="5"/>
  <c r="D10" i="5"/>
  <c r="K15" i="5"/>
  <c r="N15" i="5" l="1"/>
  <c r="M15" i="5"/>
  <c r="L15" i="5"/>
  <c r="E56" i="16"/>
  <c r="D56" i="16"/>
  <c r="D57" i="16" s="1"/>
  <c r="D59" i="16" s="1"/>
  <c r="D73" i="16" s="1"/>
  <c r="C56" i="16"/>
  <c r="C59" i="16" s="1"/>
  <c r="C73" i="16" s="1"/>
  <c r="B56" i="16"/>
  <c r="E21" i="16"/>
  <c r="D21" i="16"/>
  <c r="C21" i="16"/>
  <c r="B21" i="16"/>
  <c r="E24" i="16" l="1"/>
  <c r="E38" i="16" s="1"/>
  <c r="D24" i="16"/>
  <c r="D38" i="16" s="1"/>
  <c r="B59" i="16"/>
  <c r="B73" i="16" s="1"/>
  <c r="E57" i="16"/>
  <c r="E59" i="16" s="1"/>
  <c r="E73" i="16" s="1"/>
  <c r="I48" i="14"/>
  <c r="I47" i="14"/>
  <c r="F57" i="16" l="1"/>
  <c r="F59" i="16" s="1"/>
  <c r="C24" i="16"/>
  <c r="C38" i="16" s="1"/>
  <c r="G57" i="16"/>
  <c r="G59" i="16" s="1"/>
  <c r="G73" i="16" s="1"/>
  <c r="B24" i="16"/>
  <c r="I39" i="14"/>
  <c r="I40" i="14"/>
  <c r="I41" i="14"/>
  <c r="I42" i="14"/>
  <c r="I38" i="14"/>
  <c r="B38" i="16" l="1"/>
  <c r="F73" i="16"/>
  <c r="I36" i="14"/>
  <c r="I35" i="14"/>
  <c r="I34" i="14"/>
  <c r="I33" i="14"/>
  <c r="I32" i="14"/>
  <c r="I31" i="14"/>
  <c r="I30" i="14"/>
  <c r="I29" i="14"/>
  <c r="I28" i="14"/>
  <c r="I27" i="14"/>
  <c r="I26" i="14"/>
  <c r="I25" i="14"/>
  <c r="I24" i="14"/>
  <c r="I23" i="14"/>
  <c r="I22" i="14"/>
  <c r="I21" i="14"/>
  <c r="I20" i="14"/>
  <c r="I19" i="14"/>
  <c r="I18" i="14"/>
  <c r="I17" i="14"/>
  <c r="I16" i="14"/>
  <c r="I13" i="14"/>
  <c r="H13" i="14"/>
  <c r="I12" i="14"/>
  <c r="H12" i="14"/>
  <c r="I11" i="14"/>
  <c r="H11" i="14"/>
  <c r="I9" i="14"/>
  <c r="H9" i="14"/>
  <c r="I8" i="14"/>
  <c r="H8" i="14"/>
  <c r="G30" i="13"/>
  <c r="F30" i="13"/>
  <c r="E30" i="13"/>
  <c r="D30" i="13"/>
  <c r="C30" i="13"/>
  <c r="B30" i="13"/>
  <c r="H26" i="13"/>
  <c r="H27" i="13" s="1"/>
  <c r="I27" i="13" s="1"/>
  <c r="G26" i="13"/>
  <c r="F26" i="13"/>
  <c r="E26" i="13"/>
  <c r="D26" i="13"/>
  <c r="C26" i="13"/>
  <c r="B26" i="13"/>
  <c r="I26" i="13" l="1"/>
  <c r="I10" i="14"/>
  <c r="I14" i="14" s="1"/>
  <c r="H10" i="14"/>
  <c r="H28" i="13"/>
  <c r="H14" i="14" l="1"/>
  <c r="H43" i="14" s="1"/>
  <c r="H29" i="13"/>
  <c r="I29" i="13" s="1"/>
  <c r="I28" i="13"/>
  <c r="I37" i="14"/>
  <c r="I43" i="14" s="1"/>
  <c r="J30" i="13"/>
  <c r="H30" i="13" l="1"/>
  <c r="I30" i="13"/>
  <c r="J40" i="12"/>
  <c r="I40" i="12"/>
  <c r="H40" i="12"/>
  <c r="G40" i="12"/>
  <c r="F40" i="12"/>
  <c r="E40" i="12"/>
  <c r="D40" i="12"/>
  <c r="C40" i="12"/>
  <c r="B40" i="12"/>
  <c r="M39" i="12"/>
  <c r="L39" i="12"/>
  <c r="K39" i="12"/>
  <c r="M38" i="12"/>
  <c r="L38" i="12"/>
  <c r="K38" i="12"/>
  <c r="M37" i="12"/>
  <c r="L37" i="12"/>
  <c r="K37" i="12"/>
  <c r="M36" i="12"/>
  <c r="L36" i="12"/>
  <c r="K36" i="12"/>
  <c r="M31" i="12"/>
  <c r="L31" i="12"/>
  <c r="K31" i="12"/>
  <c r="M30" i="12"/>
  <c r="L30" i="12"/>
  <c r="K30" i="12"/>
  <c r="M29" i="12"/>
  <c r="L29" i="12"/>
  <c r="K29" i="12"/>
  <c r="M9" i="12"/>
  <c r="L9" i="12"/>
  <c r="J32" i="12"/>
  <c r="I32" i="12"/>
  <c r="H32" i="12"/>
  <c r="G32" i="12"/>
  <c r="F32" i="12"/>
  <c r="E32" i="12"/>
  <c r="D32" i="12"/>
  <c r="C32" i="12"/>
  <c r="B32" i="12"/>
  <c r="I14" i="11"/>
  <c r="H14" i="11"/>
  <c r="G14" i="11"/>
  <c r="F14" i="11"/>
  <c r="F16" i="11" s="1"/>
  <c r="F18" i="11" s="1"/>
  <c r="E14" i="11"/>
  <c r="C14" i="11"/>
  <c r="C16" i="11" s="1"/>
  <c r="C18" i="11" s="1"/>
  <c r="B14" i="11"/>
  <c r="K9" i="11"/>
  <c r="J9" i="11"/>
  <c r="L14" i="11" l="1"/>
  <c r="K14" i="11"/>
  <c r="K16" i="11" s="1"/>
  <c r="K18" i="11" s="1"/>
  <c r="J14" i="11"/>
  <c r="K40" i="12"/>
  <c r="L40" i="12"/>
  <c r="M40" i="12"/>
  <c r="L32" i="12"/>
  <c r="K32" i="12"/>
  <c r="M32" i="12"/>
  <c r="N13" i="8" l="1"/>
  <c r="M13" i="8"/>
  <c r="M14" i="8" s="1"/>
  <c r="L11" i="8"/>
  <c r="L15" i="8" s="1"/>
  <c r="K11" i="8"/>
  <c r="K15" i="8" s="1"/>
  <c r="J11" i="8"/>
  <c r="J15" i="8" s="1"/>
  <c r="I11" i="8"/>
  <c r="I15" i="8" s="1"/>
  <c r="H11" i="8"/>
  <c r="H15" i="8" s="1"/>
  <c r="G11" i="8"/>
  <c r="G15" i="8" s="1"/>
  <c r="F11" i="8"/>
  <c r="F15" i="8" s="1"/>
  <c r="E11" i="8"/>
  <c r="E15" i="8" s="1"/>
  <c r="D11" i="8"/>
  <c r="D15" i="8" s="1"/>
  <c r="M10" i="8"/>
  <c r="N10" i="8"/>
  <c r="N14" i="8" l="1"/>
  <c r="M11" i="8"/>
  <c r="M15" i="8" s="1"/>
  <c r="N11" i="8"/>
  <c r="J15" i="5"/>
  <c r="I15" i="5"/>
  <c r="G15" i="5"/>
  <c r="F15" i="5"/>
  <c r="E15" i="5"/>
  <c r="C15" i="5"/>
  <c r="J10" i="5"/>
  <c r="I10" i="5"/>
  <c r="G10" i="5"/>
  <c r="F10" i="5"/>
  <c r="E10" i="5"/>
  <c r="C10" i="5"/>
  <c r="I32" i="4"/>
  <c r="L16" i="4"/>
  <c r="I30" i="4" s="1"/>
  <c r="G27" i="4"/>
  <c r="G29" i="4" s="1"/>
  <c r="F27" i="4"/>
  <c r="F31" i="4" s="1"/>
  <c r="F33" i="4" s="1"/>
  <c r="E27" i="4"/>
  <c r="D27" i="4"/>
  <c r="D29" i="4" s="1"/>
  <c r="C27" i="4"/>
  <c r="C31" i="4" s="1"/>
  <c r="C33" i="4" s="1"/>
  <c r="B27" i="4"/>
  <c r="J13" i="4"/>
  <c r="J15" i="4" s="1"/>
  <c r="I13" i="4"/>
  <c r="I17" i="4" s="1"/>
  <c r="I19" i="4" s="1"/>
  <c r="G15" i="4"/>
  <c r="F17" i="4"/>
  <c r="F19" i="4" s="1"/>
  <c r="D15" i="4"/>
  <c r="M12" i="4"/>
  <c r="J26" i="4" s="1"/>
  <c r="L12" i="4"/>
  <c r="I26" i="4" s="1"/>
  <c r="K12" i="4"/>
  <c r="H26" i="4" s="1"/>
  <c r="M11" i="4"/>
  <c r="J25" i="4" s="1"/>
  <c r="L11" i="4"/>
  <c r="I25" i="4" s="1"/>
  <c r="K11" i="4"/>
  <c r="H25" i="4" s="1"/>
  <c r="M10" i="4"/>
  <c r="J24" i="4" s="1"/>
  <c r="L10" i="4"/>
  <c r="K10" i="4"/>
  <c r="M9" i="4"/>
  <c r="J23" i="4" s="1"/>
  <c r="L9" i="4"/>
  <c r="I23" i="4" s="1"/>
  <c r="N15" i="8" l="1"/>
  <c r="M15" i="4"/>
  <c r="J29" i="4" s="1"/>
  <c r="K13" i="4"/>
  <c r="L13" i="4"/>
  <c r="M13" i="4"/>
  <c r="J27" i="4"/>
  <c r="L19" i="4"/>
  <c r="I33" i="4" s="1"/>
  <c r="L17" i="4"/>
  <c r="I31" i="4" s="1"/>
  <c r="I24" i="4"/>
  <c r="I27" i="4" s="1"/>
  <c r="H24" i="4"/>
  <c r="H27" i="4" s="1"/>
</calcChain>
</file>

<file path=xl/sharedStrings.xml><?xml version="1.0" encoding="utf-8"?>
<sst xmlns="http://schemas.openxmlformats.org/spreadsheetml/2006/main" count="939" uniqueCount="238">
  <si>
    <t>Summary of Requirements</t>
  </si>
  <si>
    <t>Salaries and Expenses</t>
  </si>
  <si>
    <t>(Dollars in Thousands)</t>
  </si>
  <si>
    <t>Direct Pos.</t>
  </si>
  <si>
    <t>Amount</t>
  </si>
  <si>
    <t>Pay and Benefits</t>
  </si>
  <si>
    <t>Domestic Rent and Facilities</t>
  </si>
  <si>
    <t>Other Adjustments</t>
  </si>
  <si>
    <t>Program Changes</t>
  </si>
  <si>
    <t>Subtotal, Increases</t>
  </si>
  <si>
    <t>Total Program Changes</t>
  </si>
  <si>
    <t>end of line</t>
  </si>
  <si>
    <t>end of sheet</t>
  </si>
  <si>
    <t>Total</t>
  </si>
  <si>
    <t>Reimbursable FTE</t>
  </si>
  <si>
    <t>Overtime</t>
  </si>
  <si>
    <t>Direct FTE</t>
  </si>
  <si>
    <t>Program Increases</t>
  </si>
  <si>
    <t>Total Increases</t>
  </si>
  <si>
    <t>Program Offsets</t>
  </si>
  <si>
    <t>Total Program Increases</t>
  </si>
  <si>
    <t>Agt./
Atty.</t>
  </si>
  <si>
    <t>Resources by Department of Justice Strategic Goal/Objective</t>
  </si>
  <si>
    <t>Strategic Goal and Strategic Objective</t>
  </si>
  <si>
    <t>Direct Amount</t>
  </si>
  <si>
    <t>Direct/
Reimb FTE</t>
  </si>
  <si>
    <t>Goal 2</t>
  </si>
  <si>
    <t>Prevent Crime, Protect the Rights of the American People, and enforce Federal Law</t>
  </si>
  <si>
    <t>Subtotal, Goal 2</t>
  </si>
  <si>
    <t>Goal 3</t>
  </si>
  <si>
    <t>Ensure and Support the Fair, Impartial, Efficient, and Transparent Administration of Justice at the Federal, State, Local, Tribal and International Levels.</t>
  </si>
  <si>
    <t>Subtotal, Goal 3</t>
  </si>
  <si>
    <t>TOTAL</t>
  </si>
  <si>
    <t>25.6 Medical Care</t>
  </si>
  <si>
    <t xml:space="preserve"> </t>
  </si>
  <si>
    <t>Subtotal, Pay and Benefits</t>
  </si>
  <si>
    <t>Subtotal, Domestic Rent and Facilities</t>
  </si>
  <si>
    <t>Subtotal, Other Adjustments</t>
  </si>
  <si>
    <t>Reprogramming/Transfers</t>
  </si>
  <si>
    <t xml:space="preserve">Carryover </t>
  </si>
  <si>
    <t>Crosswalk of 2013 Availability</t>
  </si>
  <si>
    <t>Summary of Reimbursable Resources</t>
  </si>
  <si>
    <t>Increase/Decrease</t>
  </si>
  <si>
    <t>Reimb. Pos.</t>
  </si>
  <si>
    <t>Reimb. FTE</t>
  </si>
  <si>
    <t>Detail of Permanent Positions by Category</t>
  </si>
  <si>
    <t>ATBs</t>
  </si>
  <si>
    <t>Category</t>
  </si>
  <si>
    <t>Intelligence Series (132)</t>
  </si>
  <si>
    <t>Personnel Management (200-299)</t>
  </si>
  <si>
    <t>Clerical and Office Services (300-399)</t>
  </si>
  <si>
    <t>Accounting and Budget (500-599)</t>
  </si>
  <si>
    <t>Attorneys (905)</t>
  </si>
  <si>
    <t>Paralegals / Other Law (900-998)</t>
  </si>
  <si>
    <t>Information &amp; Arts (1000-1099)</t>
  </si>
  <si>
    <t>Business &amp; Industry (1100-1199)</t>
  </si>
  <si>
    <t>Library (1400-1499)</t>
  </si>
  <si>
    <t>Equipment/Facilities Services (1600-1699)</t>
  </si>
  <si>
    <t>Miscellaneous Inspectors Series (1802)</t>
  </si>
  <si>
    <t>Criminal Investigative Series (1811)</t>
  </si>
  <si>
    <t>Supply Services (2000-2099)</t>
  </si>
  <si>
    <t>Motor Vehicle Operations (5703)</t>
  </si>
  <si>
    <t>Information Technology Mgmt  (2210)</t>
  </si>
  <si>
    <t>Security Specialists (080)</t>
  </si>
  <si>
    <t>Miscellaneous Operations (010-099)</t>
  </si>
  <si>
    <t>Total Direct Pos.</t>
  </si>
  <si>
    <t>Total Reimb. Pos.</t>
  </si>
  <si>
    <t>Headquarters (Washington, D.C.)</t>
  </si>
  <si>
    <t>U.S. Field</t>
  </si>
  <si>
    <t>Foreign Field</t>
  </si>
  <si>
    <t>Summary of Requirements by Object Class</t>
  </si>
  <si>
    <t>Object Class</t>
  </si>
  <si>
    <t>11.1 Full-Time Permanent</t>
  </si>
  <si>
    <t>11.3 Other than Full-Time Permanent</t>
  </si>
  <si>
    <t>Other Compensation</t>
  </si>
  <si>
    <t>11.8 Special Personal Services Payments</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</si>
  <si>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</si>
  <si>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</si>
  <si>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</si>
  <si>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</si>
  <si>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</si>
  <si>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</si>
  <si>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</si>
  <si>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</si>
  <si>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</si>
  <si>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</si>
  <si>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</si>
  <si>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25.4 Operation and Maintenance of Facilities</t>
  </si>
  <si>
    <t>25.5 Research and Development Contracts</t>
  </si>
  <si>
    <t>25.7 Operation and Maintenance of Equipment</t>
  </si>
  <si>
    <t>25.8 Subsistence and Support of Persons</t>
  </si>
  <si>
    <t>26.0 Supplies and Materials</t>
  </si>
  <si>
    <t>31.0 Equipment</t>
  </si>
  <si>
    <t>32.0 Land and Structures</t>
  </si>
  <si>
    <t>41.0 Grants, Subsidies, and Contributions</t>
  </si>
  <si>
    <t>42.0 Insurance Claims and Indemnities</t>
  </si>
  <si>
    <t>Total Obligations</t>
  </si>
  <si>
    <t>Add - Unobligated End-of-Year, Available</t>
  </si>
  <si>
    <t>Total Direct Requirements</t>
  </si>
  <si>
    <t>Full-Time Permanent</t>
  </si>
  <si>
    <t>23.1 Rental Payments to GSA (Reimbursable)</t>
  </si>
  <si>
    <t>25.3 Other Goods and Services from Federal Sources - DHS Security (Reimbursable)</t>
  </si>
  <si>
    <t>Financial Analysis of Program Changes</t>
  </si>
  <si>
    <t>Grades</t>
  </si>
  <si>
    <t>SES</t>
  </si>
  <si>
    <t>GS-15</t>
  </si>
  <si>
    <t>GS-14</t>
  </si>
  <si>
    <t>GS-13</t>
  </si>
  <si>
    <t>GS-12</t>
  </si>
  <si>
    <t>GS-11</t>
  </si>
  <si>
    <t>GS-10</t>
  </si>
  <si>
    <t>GS-9</t>
  </si>
  <si>
    <t>GS-8</t>
  </si>
  <si>
    <t>GS-7</t>
  </si>
  <si>
    <t>GS-6</t>
  </si>
  <si>
    <t>GS-5</t>
  </si>
  <si>
    <t>Total Positions and Annual Amount</t>
  </si>
  <si>
    <t>Lapse (-)</t>
  </si>
  <si>
    <t>Total FTEs and Personnel Compensation</t>
  </si>
  <si>
    <t>Base Adjustments</t>
  </si>
  <si>
    <t>Total Base Adjustments</t>
  </si>
  <si>
    <t>Estimate FTE</t>
  </si>
  <si>
    <t>Actual FTE</t>
  </si>
  <si>
    <t>Estim. FTE</t>
  </si>
  <si>
    <t>Balance Rescission</t>
  </si>
  <si>
    <t>Total Direct</t>
  </si>
  <si>
    <t>Total Direct and Reimb. FTE</t>
  </si>
  <si>
    <t>Grand Total, FTE</t>
  </si>
  <si>
    <t>Program Activity</t>
  </si>
  <si>
    <r>
      <t>Note</t>
    </r>
    <r>
      <rPr>
        <b/>
        <sz val="11"/>
        <color theme="1"/>
        <rFont val="Arial"/>
        <family val="2"/>
      </rPr>
      <t>:</t>
    </r>
    <r>
      <rPr>
        <sz val="11"/>
        <color theme="1"/>
        <rFont val="Arial"/>
        <family val="2"/>
      </rPr>
      <t xml:space="preserve"> Excludes Balance Rescission and/or Supplemental Appropriations.</t>
    </r>
  </si>
  <si>
    <t>Justifications for Technical and Base Adjustments</t>
  </si>
  <si>
    <t>TOTAL DIRECT TECHNICAL and BASE ADJUSTMENTS</t>
  </si>
  <si>
    <t>ATB Reimbursable FTE Adjustments</t>
  </si>
  <si>
    <t>Subtotal, Reimbursable FTE Changes</t>
  </si>
  <si>
    <t>ATB Reimbursable FTE Changes</t>
  </si>
  <si>
    <t>Recoveries/Refunds</t>
  </si>
  <si>
    <t>Obligations by Program Activity</t>
  </si>
  <si>
    <t>Total Program Change Requests</t>
  </si>
  <si>
    <t>11.5 Other Personnel Compensation</t>
  </si>
  <si>
    <t>22.0 Transportation of Things</t>
  </si>
  <si>
    <t>Subtract - Unobligated Balance, Start-of-Year</t>
  </si>
  <si>
    <t>Budgetary Resources</t>
  </si>
  <si>
    <t>Est. FTE</t>
  </si>
  <si>
    <t>Total Direct with Rescission</t>
  </si>
  <si>
    <t>Add - Unobligated End-of-Year, Expiring</t>
  </si>
  <si>
    <t>Carryover:</t>
  </si>
  <si>
    <t>Recoveries/Refunds:</t>
  </si>
  <si>
    <t>Collections by Source</t>
  </si>
  <si>
    <t>Subtract - Transfers/Reprogramming</t>
  </si>
  <si>
    <t>Subtract - Recoveries/Refunds</t>
  </si>
  <si>
    <t>2013 Enacted</t>
  </si>
  <si>
    <t xml:space="preserve">  2013 Rescissions (1.877% &amp; 0.2%)</t>
  </si>
  <si>
    <t>FY 2015 Request</t>
  </si>
  <si>
    <t>Total 2013 Enacted (with Rescissions and Sequester)</t>
  </si>
  <si>
    <t>2015 Current Services</t>
  </si>
  <si>
    <t>2015 Total Request</t>
  </si>
  <si>
    <t>2013 Enacted with Rescissions and Sequester</t>
  </si>
  <si>
    <t>2015 Technical and Base Adjustments</t>
  </si>
  <si>
    <t>2015 Increases</t>
  </si>
  <si>
    <t>2015 Offsets</t>
  </si>
  <si>
    <t>2015 Request</t>
  </si>
  <si>
    <t>FY 2015 Program Changes by Decision Unit</t>
  </si>
  <si>
    <r>
      <t>Moves (Lease Expirations):</t>
    </r>
    <r>
      <rPr>
        <sz val="9"/>
        <color theme="1"/>
        <rFont val="Arial"/>
        <family val="2"/>
      </rPr>
      <t xml:space="preserve">
GSA requires all agencies to pay relocation costs associated with lease expirations.  This request provides for the costs associated with new office relocations caused by the expiration of leases in FY 2015. </t>
    </r>
  </si>
  <si>
    <t>Sequester</t>
  </si>
  <si>
    <t>2013 Actual</t>
  </si>
  <si>
    <t>Crosswalk of 2014 Availability</t>
  </si>
  <si>
    <t>2014 Availability</t>
  </si>
  <si>
    <t>2014 Planned</t>
  </si>
  <si>
    <t>Status of Congressionally Requested Studies, Reports, and Evaluations</t>
  </si>
  <si>
    <r>
      <t xml:space="preserve">2013 Appropriation Enacted w/o Balance Rescission </t>
    </r>
    <r>
      <rPr>
        <b/>
        <vertAlign val="superscript"/>
        <sz val="11"/>
        <color theme="1"/>
        <rFont val="Arial"/>
        <family val="2"/>
      </rPr>
      <t>1</t>
    </r>
  </si>
  <si>
    <t>Footnotes:</t>
  </si>
  <si>
    <t>Protect the federal fisc and defend the interests of the United States</t>
  </si>
  <si>
    <t>Promote and strengthen relationships and strategies for the administration of justice with law enforcement agencies, organizations, prosecutors, and defenders, through innovative leadership and programs</t>
  </si>
  <si>
    <t>1) The 2013 Enacted appropriation includes the 2 across-the-board rescissions of 1.877% and 0.2%</t>
  </si>
  <si>
    <t xml:space="preserve">  2013 Sequester</t>
  </si>
  <si>
    <t>Direct Positions</t>
  </si>
  <si>
    <t>FTE</t>
  </si>
  <si>
    <t>Note: The FTE for FY 2013 is actual and for FY 2014 and FY 2015 is estimated.</t>
  </si>
  <si>
    <t>Location of Description in Narrative</t>
  </si>
  <si>
    <t>2013 Enacted with Rescissions &amp; Sequestration</t>
  </si>
  <si>
    <t>2014 Enacted</t>
  </si>
  <si>
    <t>FY 2014 Enacted</t>
  </si>
  <si>
    <t>A: Organizational Chart</t>
  </si>
  <si>
    <t>2012 template</t>
  </si>
  <si>
    <t>FY 2011 CJ Submission</t>
  </si>
  <si>
    <t>2014 - 2015 Total Change</t>
  </si>
  <si>
    <t>General Administration</t>
  </si>
  <si>
    <t>Increases:</t>
  </si>
  <si>
    <t>Access to Justice</t>
  </si>
  <si>
    <t>Office of Tribal Justice</t>
  </si>
  <si>
    <t>Policy Analysis</t>
  </si>
  <si>
    <t>Department Leadership</t>
  </si>
  <si>
    <t>Intergovernmental Relations &amp; External Affairs</t>
  </si>
  <si>
    <t>Executive Support &amp; Professional Responsibility</t>
  </si>
  <si>
    <t>Justice Management Division</t>
  </si>
  <si>
    <r>
      <t xml:space="preserve">2015 Pay Raise:
</t>
    </r>
    <r>
      <rPr>
        <sz val="9"/>
        <color theme="1"/>
        <rFont val="Arial"/>
        <family val="2"/>
      </rPr>
      <t>This request provides for a proposed 1 percent pay raise to be effective in January of 2015.  The amount request, $495,000, represents the pay amounts for 3/4 of the fiscal year plus appropriate benefits ($347,000 for pay and $148,000 for benefits.)</t>
    </r>
  </si>
  <si>
    <r>
      <t xml:space="preserve">Annualization of 2014 Pay Raise:
</t>
    </r>
    <r>
      <rPr>
        <sz val="9"/>
        <color theme="1"/>
        <rFont val="Arial"/>
        <family val="2"/>
      </rPr>
      <t>This pay annualization represents first quarter amounts (October through December) of the 2014 pay increase of 1.0% included in the 2014 President's Budget.  The amount requested $171,000, represents the pay amounts for 1/4 of the fiscal year plus appropriate benefits ($119,700 for pay and $51,300 for benefits).</t>
    </r>
  </si>
  <si>
    <r>
      <t>Base Pay Adjustment</t>
    </r>
    <r>
      <rPr>
        <sz val="9"/>
        <color theme="1"/>
        <rFont val="Arial"/>
        <family val="2"/>
      </rPr>
      <t xml:space="preserve">:
</t>
    </r>
    <r>
      <rPr>
        <b/>
        <sz val="9"/>
        <color theme="1"/>
        <rFont val="Arial"/>
        <family val="2"/>
      </rPr>
      <t>Personnel:</t>
    </r>
    <r>
      <rPr>
        <sz val="9"/>
        <color theme="1"/>
        <rFont val="Arial"/>
        <family val="2"/>
      </rPr>
      <t xml:space="preserve">
This provides for the annualization of five long term detailees, three in the Office of Legislative Affairs and two in the Public Affairs Office.  Annualization of these detailees is based on actual costs of the positions in FY 2013 plus anticipated pay increases.  This requests an increase of $976,000 for full-year payroll and benefits costs associated with these five positions.
</t>
    </r>
    <r>
      <rPr>
        <b/>
        <sz val="9"/>
        <color theme="1"/>
        <rFont val="Arial"/>
        <family val="2"/>
      </rPr>
      <t>Non-Personnel:</t>
    </r>
    <r>
      <rPr>
        <sz val="9"/>
        <color theme="1"/>
        <rFont val="Arial"/>
        <family val="2"/>
      </rPr>
      <t xml:space="preserve">
This non-personnel costs associated with these positions are already included in base resources for these offices.</t>
    </r>
  </si>
  <si>
    <r>
      <t>Health Insurance:</t>
    </r>
    <r>
      <rPr>
        <sz val="9"/>
        <color theme="1"/>
        <rFont val="Arial"/>
        <family val="2"/>
      </rPr>
      <t xml:space="preserve">
Effective January 2015, the component's contribution to Federal employees' health insurance increases by 2.4 percent.  Applied against the 2014 estimate of $3,750,000, the additional amount required is $90,000.</t>
    </r>
  </si>
  <si>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$121,000 is necessary to meet our increased retirement obligations as a result of this conversion.</t>
    </r>
  </si>
  <si>
    <r>
      <rPr>
        <u/>
        <sz val="9"/>
        <color theme="1"/>
        <rFont val="Arial"/>
        <family val="2"/>
      </rPr>
      <t xml:space="preserve">FERS Regular/Law Enforcement Retirement Contribution:
</t>
    </r>
    <r>
      <rPr>
        <sz val="9"/>
        <color theme="1"/>
        <rFont val="Arial"/>
        <family val="2"/>
      </rPr>
      <t xml:space="preserve">Effective October 1, 2014 (FY 2015), the </t>
    </r>
    <r>
      <rPr>
        <b/>
        <sz val="9"/>
        <color theme="1"/>
        <rFont val="Arial"/>
        <family val="2"/>
      </rPr>
      <t xml:space="preserve">new agency contribution rates of 13.2% (up from the current 11.9%, or an increase of 1.3%) and 28.8% for law enforcement personnel (up from the current 26.3%, or an increase of 2.5%).  </t>
    </r>
    <r>
      <rPr>
        <sz val="9"/>
        <color theme="1"/>
        <rFont val="Arial"/>
        <family val="2"/>
      </rPr>
      <t xml:space="preserve">The amount requested, $698,000, represents the funds needed to cover this increase. </t>
    </r>
  </si>
  <si>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$1,746,000 is required to meet our commitment to GSA.  The costs associated with GSA rent were derived through the use of an automated system, which uses the latest inventory data, including rate increases to be effective FY 2015 for each building currently occupied by Department of Justice components, as well as the costs of new space to be occupied.  GSA provides data on the rate increases.</t>
    </r>
  </si>
  <si>
    <r>
      <t>Guard Services:</t>
    </r>
    <r>
      <rPr>
        <sz val="9"/>
        <color theme="1"/>
        <rFont val="Arial"/>
        <family val="2"/>
      </rPr>
      <t xml:space="preserve">
This includes Department of Homeland Security (DHS) Federal Protective Service charges, Justice Protective Service charges and other security services across the country.  The requested increase of $2,000 is required to meet these commitments.</t>
    </r>
  </si>
  <si>
    <r>
      <t xml:space="preserve">Base Adjustments to Convert Reimbursable Positions:
</t>
    </r>
    <r>
      <rPr>
        <sz val="9"/>
        <color theme="1"/>
        <rFont val="Arial"/>
        <family val="2"/>
      </rPr>
      <t>Centralization of funding for the Offices of Information Policy and the Professional Responsibility Advisory Office.</t>
    </r>
  </si>
  <si>
    <t>No-Year Account</t>
  </si>
  <si>
    <t>Transfer of $4,000,000 from balances to GA-X account.</t>
  </si>
  <si>
    <t>Carryover funding of $472,000 in the GA-X account.</t>
  </si>
  <si>
    <t>Recovery of $27,000 in the GA-X account.</t>
  </si>
  <si>
    <t>Anticipated transfers of $1,500,000 from balances to GA-X account.</t>
  </si>
  <si>
    <t>Carryover funding of $1,840,000 in the GA-X account.</t>
  </si>
  <si>
    <t>Alcohol, Tobacco, Firearms &amp; Explosives</t>
  </si>
  <si>
    <t>Antitrust</t>
  </si>
  <si>
    <t>Asset Forfeiture Fund</t>
  </si>
  <si>
    <t>Bureau of Prisons</t>
  </si>
  <si>
    <t>Community Oriented Policing Services</t>
  </si>
  <si>
    <t>Department of Health and Human Services</t>
  </si>
  <si>
    <t>Department of Interior</t>
  </si>
  <si>
    <t>Drug Enforcement Administration</t>
  </si>
  <si>
    <t>Executive Office for Immigration Review</t>
  </si>
  <si>
    <t>Federal Bureau of Investigation</t>
  </si>
  <si>
    <t>Foreign Claims Settlement Commission</t>
  </si>
  <si>
    <t>General Legal Activities</t>
  </si>
  <si>
    <t>National Security Division</t>
  </si>
  <si>
    <t>Office of the Inspector General</t>
  </si>
  <si>
    <t>Office of Justice Programs</t>
  </si>
  <si>
    <t>Office of the Pardon Attorney</t>
  </si>
  <si>
    <t>Office on Violence Against Women</t>
  </si>
  <si>
    <t>Organized Crime &amp; Drug Enforcement TF</t>
  </si>
  <si>
    <t>U.S. Attorneys</t>
  </si>
  <si>
    <t>U.S. Marshals Service</t>
  </si>
  <si>
    <t>U.S. Parole Commission</t>
  </si>
  <si>
    <t>U.S. Trustees</t>
  </si>
  <si>
    <t>Other</t>
  </si>
  <si>
    <t>Integovernmental Relations &amp; External Affairs</t>
  </si>
  <si>
    <t>1.</t>
  </si>
  <si>
    <t>2.</t>
  </si>
  <si>
    <t xml:space="preserve">The Conference Statement accompanying the Consolidated Appropriations Act, 2014, page 54,  requires all agencies and departments funded under the Act to submit to the Committees on Appropriations, at the end of the fiscal year, a report containing a complete inventory of the total number of vehicles owned, permanently retired, and purchased during fiscal year 2014 as well as the total cost of the vehicle fleet, including maintenance, fuel, storage, purchasing, and leasing.  Target response date is September 30, 2014. </t>
  </si>
  <si>
    <t>Title II of the House Appropriations Committee Report, page 37, directs the Attorney General to submit, no later than 180 days after the enactment, a report on the management of Justice Department aviation programs.  The report shall include: a description of aviation program organizational and management structures; a list of all aircraft, by make, model and year, with a description of the remaining useful life of those assets; and a list of associated facilities and services.  Target response date is July 17,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</si>
</sst>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4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Arial"/>
      <family val="2"/>
    </font>
    <font>
      <b/>
      <sz val="14"/>
      <color theme="1"/>
      <name val="Arial"/>
      <family val="2"/>
    </font>
    <font>
      <sz val="12"/>
      <color theme="1"/>
      <name val="Arial"/>
      <family val="2"/>
    </font>
    <font>
      <b/>
      <sz val="11"/>
      <color theme="1"/>
      <name val="Arial"/>
      <family val="2"/>
    </font>
    <font>
      <sz val="11"/>
      <color theme="0"/>
      <name val="Arial"/>
      <family val="2"/>
    </font>
    <font>
      <b/>
      <u/>
      <sz val="11"/>
      <color theme="1"/>
      <name val="Arial"/>
      <family val="2"/>
    </font>
    <font>
      <sz val="14"/>
      <color theme="0"/>
      <name val="Arial"/>
      <family val="2"/>
    </font>
    <font>
      <b/>
      <sz val="12"/>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u/>
      <sz val="9"/>
      <color theme="1"/>
      <name val="Arial"/>
      <family val="2"/>
    </font>
    <font>
      <i/>
      <sz val="11"/>
      <color theme="1"/>
      <name val="Arial"/>
      <family val="2"/>
    </font>
    <font>
      <sz val="12"/>
      <color theme="0"/>
      <name val="Arial"/>
      <family val="2"/>
    </font>
    <font>
      <b/>
      <vertAlign val="superscript"/>
      <sz val="11"/>
      <color theme="1"/>
      <name val="Arial"/>
      <family val="2"/>
    </font>
    <font>
      <sz val="10"/>
      <name val="Arial"/>
      <family val="2"/>
    </font>
    <font>
      <sz val="12"/>
      <name val="Arial"/>
      <family val="2"/>
    </font>
    <font>
      <sz val="9"/>
      <color rgb="FF1F497D"/>
      <name val="Arial"/>
      <family val="2"/>
    </font>
    <font>
      <b/>
      <sz val="12"/>
      <name val="Arial"/>
      <family val="2"/>
    </font>
    <font>
      <sz val="8"/>
      <color theme="0"/>
      <name val="Arial"/>
      <family val="2"/>
    </font>
    <font>
      <b/>
      <sz val="16"/>
      <name val="Arial"/>
      <family val="2"/>
    </font>
    <font>
      <b/>
      <u/>
      <sz val="12"/>
      <name val="Arial"/>
      <family val="2"/>
    </font>
    <font>
      <sz val="12"/>
      <name val="Arial"/>
      <family val="2"/>
    </font>
    <font>
      <b/>
      <sz val="16"/>
      <name val="Times New Roman"/>
      <family val="1"/>
    </font>
    <font>
      <sz val="8"/>
      <color indexed="9"/>
      <name val="Arial"/>
      <family val="2"/>
    </font>
    <font>
      <sz val="10"/>
      <color indexed="9"/>
      <name val="Times New Roman"/>
      <family val="1"/>
    </font>
    <font>
      <b/>
      <u/>
      <sz val="12"/>
      <name val="Times New Roman"/>
      <family val="1"/>
    </font>
    <font>
      <sz val="12"/>
      <name val="Times New Roman"/>
      <family val="1"/>
    </font>
    <font>
      <b/>
      <sz val="12"/>
      <color indexed="9"/>
      <name val="Arial"/>
      <family val="2"/>
    </font>
    <font>
      <sz val="8"/>
      <color rgb="FF171E24"/>
      <name val="Georgia"/>
      <family val="1"/>
    </font>
    <font>
      <u/>
      <sz val="11"/>
      <color theme="1"/>
      <name val="Arial"/>
      <family val="2"/>
    </font>
    <font>
      <sz val="1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diagonal/>
    </border>
    <border>
      <left style="thin">
        <color auto="1"/>
      </left>
      <right style="medium">
        <color auto="1"/>
      </right>
      <top style="dashed">
        <color theme="0" tint="-0.14996795556505021"/>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style="thin">
        <color indexed="64"/>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thin">
        <color auto="1"/>
      </right>
      <top style="dashed">
        <color theme="0" tint="-0.14996795556505021"/>
      </top>
      <bottom style="thin">
        <color auto="1"/>
      </bottom>
      <diagonal/>
    </border>
    <border>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dashed">
        <color theme="0" tint="-0.14996795556505021"/>
      </top>
      <bottom style="dashed">
        <color theme="0" tint="-0.14996795556505021"/>
      </bottom>
      <diagonal/>
    </border>
    <border>
      <left/>
      <right/>
      <top style="dashed">
        <color theme="0" tint="-0.14996795556505021"/>
      </top>
      <bottom style="thin">
        <color auto="1"/>
      </bottom>
      <diagonal/>
    </border>
    <border>
      <left style="thin">
        <color auto="1"/>
      </left>
      <right style="thin">
        <color auto="1"/>
      </right>
      <top style="medium">
        <color auto="1"/>
      </top>
      <bottom/>
      <diagonal/>
    </border>
    <border>
      <left style="medium">
        <color auto="1"/>
      </left>
      <right/>
      <top style="thin">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top style="dashed">
        <color theme="0" tint="-0.14996795556505021"/>
      </top>
      <bottom style="thin">
        <color auto="1"/>
      </bottom>
      <diagonal/>
    </border>
    <border>
      <left style="medium">
        <color auto="1"/>
      </left>
      <right/>
      <top style="thin">
        <color auto="1"/>
      </top>
      <bottom style="medium">
        <color auto="1"/>
      </bottom>
      <diagonal/>
    </border>
    <border>
      <left style="medium">
        <color auto="1"/>
      </left>
      <right/>
      <top style="dashed">
        <color theme="0" tint="-0.14996795556505021"/>
      </top>
      <bottom style="medium">
        <color auto="1"/>
      </bottom>
      <diagonal/>
    </border>
    <border>
      <left style="medium">
        <color auto="1"/>
      </left>
      <right/>
      <top/>
      <bottom style="dashed">
        <color theme="0" tint="-0.14996795556505021"/>
      </bottom>
      <diagonal/>
    </border>
    <border>
      <left/>
      <right/>
      <top style="medium">
        <color auto="1"/>
      </top>
      <bottom style="dashed">
        <color theme="0" tint="-0.14996795556505021"/>
      </bottom>
      <diagonal/>
    </border>
    <border>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right style="thin">
        <color auto="1"/>
      </right>
      <top/>
      <bottom style="dashed">
        <color theme="0" tint="-0.14996795556505021"/>
      </bottom>
      <diagonal/>
    </border>
    <border>
      <left/>
      <right/>
      <top style="thin">
        <color auto="1"/>
      </top>
      <bottom style="medium">
        <color auto="1"/>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medium">
        <color auto="1"/>
      </top>
      <bottom style="dashed">
        <color theme="0" tint="-0.1499679555650502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hair">
        <color theme="0" tint="-0.34998626667073579"/>
      </top>
      <bottom style="dashed">
        <color theme="0" tint="-0.14996795556505021"/>
      </bottom>
      <diagonal/>
    </border>
    <border>
      <left style="medium">
        <color auto="1"/>
      </left>
      <right style="medium">
        <color auto="1"/>
      </right>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right style="medium">
        <color auto="1"/>
      </right>
      <top style="dashed">
        <color theme="0" tint="-0.14996795556505021"/>
      </top>
      <bottom style="dashed">
        <color theme="0" tint="-0.14996795556505021"/>
      </bottom>
      <diagonal/>
    </border>
    <border>
      <left style="medium">
        <color auto="1"/>
      </left>
      <right/>
      <top/>
      <bottom style="medium">
        <color auto="1"/>
      </bottom>
      <diagonal/>
    </border>
    <border>
      <left style="medium">
        <color auto="1"/>
      </left>
      <right style="medium">
        <color auto="1"/>
      </right>
      <top style="medium">
        <color auto="1"/>
      </top>
      <bottom style="dashed">
        <color theme="0" tint="-0.14996795556505021"/>
      </bottom>
      <diagonal/>
    </border>
    <border>
      <left style="medium">
        <color auto="1"/>
      </left>
      <right/>
      <top style="medium">
        <color auto="1"/>
      </top>
      <bottom style="dashed">
        <color theme="0" tint="-0.14996795556505021"/>
      </bottom>
      <diagonal/>
    </border>
    <border>
      <left/>
      <right style="medium">
        <color auto="1"/>
      </right>
      <top style="medium">
        <color auto="1"/>
      </top>
      <bottom style="dashed">
        <color theme="0" tint="-0.14996795556505021"/>
      </bottom>
      <diagonal/>
    </border>
    <border>
      <left/>
      <right style="medium">
        <color auto="1"/>
      </right>
      <top/>
      <bottom/>
      <diagonal/>
    </border>
    <border>
      <left/>
      <right style="thin">
        <color auto="1"/>
      </right>
      <top style="medium">
        <color auto="1"/>
      </top>
      <bottom style="dashed">
        <color theme="0" tint="-0.14996795556505021"/>
      </bottom>
      <diagonal/>
    </border>
    <border>
      <left/>
      <right/>
      <top style="dashed">
        <color theme="0" tint="-0.14996795556505021"/>
      </top>
      <bottom style="medium">
        <color auto="1"/>
      </bottom>
      <diagonal/>
    </border>
    <border>
      <left/>
      <right style="medium">
        <color auto="1"/>
      </right>
      <top/>
      <bottom style="dashed">
        <color theme="0" tint="-0.14996795556505021"/>
      </bottom>
      <diagonal/>
    </border>
    <border>
      <left/>
      <right style="medium">
        <color auto="1"/>
      </right>
      <top style="dashed">
        <color theme="0" tint="-0.14996795556505021"/>
      </top>
      <bottom style="thin">
        <color auto="1"/>
      </bottom>
      <diagonal/>
    </border>
    <border>
      <left/>
      <right style="thin">
        <color auto="1"/>
      </right>
      <top style="medium">
        <color auto="1"/>
      </top>
      <bottom style="thin">
        <color auto="1"/>
      </bottom>
      <diagonal/>
    </border>
    <border>
      <left/>
      <right/>
      <top style="dashed">
        <color theme="0" tint="-0.14996795556505021"/>
      </top>
      <bottom/>
      <diagonal/>
    </border>
    <border>
      <left/>
      <right style="thin">
        <color auto="1"/>
      </right>
      <top style="dashed">
        <color theme="0" tint="-0.14996795556505021"/>
      </top>
      <bottom/>
      <diagonal/>
    </border>
    <border>
      <left style="medium">
        <color indexed="64"/>
      </left>
      <right style="medium">
        <color auto="1"/>
      </right>
      <top style="thin">
        <color auto="1"/>
      </top>
      <bottom style="dashed">
        <color theme="0" tint="-0.14996795556505021"/>
      </bottom>
      <diagonal/>
    </border>
    <border>
      <left style="medium">
        <color auto="1"/>
      </left>
      <right style="thin">
        <color auto="1"/>
      </right>
      <top/>
      <bottom/>
      <diagonal/>
    </border>
    <border>
      <left style="thin">
        <color auto="1"/>
      </left>
      <right style="medium">
        <color auto="1"/>
      </right>
      <top/>
      <bottom/>
      <diagonal/>
    </border>
  </borders>
  <cellStyleXfs count="23">
    <xf numFmtId="0" fontId="0" fillId="0" borderId="0"/>
    <xf numFmtId="43" fontId="14"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2" fillId="0" borderId="0"/>
    <xf numFmtId="0" fontId="32"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2" fillId="0" borderId="0"/>
    <xf numFmtId="0" fontId="38" fillId="0" borderId="0"/>
  </cellStyleXfs>
  <cellXfs count="363">
    <xf numFmtId="0" fontId="0" fillId="0" borderId="0" xfId="0"/>
    <xf numFmtId="3" fontId="18" fillId="0" borderId="6" xfId="0" applyNumberFormat="1" applyFont="1" applyBorder="1" applyAlignment="1">
      <alignment horizontal="center" vertical="top" wrapText="1"/>
    </xf>
    <xf numFmtId="3" fontId="18" fillId="0" borderId="7" xfId="0" applyNumberFormat="1" applyFont="1" applyBorder="1" applyAlignment="1">
      <alignment horizontal="center" vertical="top" wrapText="1"/>
    </xf>
    <xf numFmtId="164" fontId="18" fillId="0" borderId="8" xfId="1" applyNumberFormat="1" applyFont="1" applyBorder="1" applyAlignment="1">
      <alignment horizontal="center" vertical="top" wrapText="1"/>
    </xf>
    <xf numFmtId="0" fontId="19" fillId="0" borderId="0" xfId="0" applyFont="1"/>
    <xf numFmtId="0" fontId="18" fillId="0" borderId="0" xfId="0" applyFont="1"/>
    <xf numFmtId="0" fontId="16" fillId="0" borderId="0" xfId="0" applyFont="1" applyAlignment="1"/>
    <xf numFmtId="0" fontId="17" fillId="0" borderId="0" xfId="0" applyFont="1" applyAlignment="1"/>
    <xf numFmtId="0" fontId="15" fillId="0" borderId="0" xfId="0" applyFont="1" applyAlignment="1"/>
    <xf numFmtId="0" fontId="13" fillId="0" borderId="0" xfId="0" applyFont="1"/>
    <xf numFmtId="0" fontId="13" fillId="0" borderId="0" xfId="0" applyFont="1" applyAlignment="1"/>
    <xf numFmtId="0" fontId="13" fillId="0" borderId="1" xfId="0" applyFont="1" applyBorder="1" applyAlignment="1">
      <alignment horizontal="center" vertical="top" wrapText="1"/>
    </xf>
    <xf numFmtId="0" fontId="13" fillId="0" borderId="14" xfId="0" applyFont="1" applyBorder="1" applyAlignment="1">
      <alignment horizontal="center" vertical="top" wrapText="1"/>
    </xf>
    <xf numFmtId="0" fontId="18" fillId="0" borderId="16" xfId="0" applyFont="1" applyBorder="1" applyAlignment="1">
      <alignment horizontal="right"/>
    </xf>
    <xf numFmtId="0" fontId="13" fillId="0" borderId="17" xfId="0" applyFont="1" applyBorder="1" applyAlignment="1">
      <alignment horizontal="left" indent="3"/>
    </xf>
    <xf numFmtId="0" fontId="13" fillId="0" borderId="18" xfId="0" applyFont="1" applyBorder="1"/>
    <xf numFmtId="0" fontId="13" fillId="0" borderId="19" xfId="0" applyFont="1" applyBorder="1"/>
    <xf numFmtId="0" fontId="13" fillId="0" borderId="20" xfId="0" applyFont="1" applyBorder="1" applyAlignment="1">
      <alignment horizontal="left" indent="3"/>
    </xf>
    <xf numFmtId="0" fontId="13" fillId="0" borderId="6" xfId="0" applyFont="1" applyBorder="1" applyAlignment="1">
      <alignment horizontal="left" indent="3"/>
    </xf>
    <xf numFmtId="0" fontId="21" fillId="0" borderId="0" xfId="0" applyFont="1" applyAlignment="1"/>
    <xf numFmtId="0" fontId="12" fillId="0" borderId="1" xfId="0" applyFont="1" applyBorder="1" applyAlignment="1">
      <alignment horizontal="center" vertical="top" wrapText="1"/>
    </xf>
    <xf numFmtId="0" fontId="12" fillId="0" borderId="0" xfId="0" applyFont="1"/>
    <xf numFmtId="0" fontId="18" fillId="0" borderId="6" xfId="0" applyFont="1" applyBorder="1" applyAlignment="1">
      <alignment horizontal="right"/>
    </xf>
    <xf numFmtId="0" fontId="18" fillId="0" borderId="30" xfId="0" applyFont="1" applyBorder="1" applyAlignment="1">
      <alignment horizontal="right"/>
    </xf>
    <xf numFmtId="0" fontId="12" fillId="0" borderId="0" xfId="0" applyFont="1" applyAlignment="1">
      <alignment vertical="top" wrapText="1"/>
    </xf>
    <xf numFmtId="0" fontId="12" fillId="0" borderId="14" xfId="0" applyFont="1" applyBorder="1" applyAlignment="1">
      <alignment horizontal="center" vertical="top" wrapText="1"/>
    </xf>
    <xf numFmtId="3" fontId="13" fillId="0" borderId="21" xfId="0" applyNumberFormat="1" applyFont="1" applyBorder="1"/>
    <xf numFmtId="3" fontId="12" fillId="0" borderId="21" xfId="0" applyNumberFormat="1" applyFont="1" applyBorder="1"/>
    <xf numFmtId="3" fontId="12" fillId="0" borderId="22" xfId="0" applyNumberFormat="1" applyFont="1" applyBorder="1"/>
    <xf numFmtId="3" fontId="18" fillId="0" borderId="37" xfId="0" applyNumberFormat="1" applyFont="1" applyBorder="1"/>
    <xf numFmtId="3" fontId="18" fillId="0" borderId="38" xfId="0" applyNumberFormat="1" applyFont="1" applyBorder="1"/>
    <xf numFmtId="0" fontId="18" fillId="0" borderId="36" xfId="0" applyFont="1" applyBorder="1" applyAlignment="1">
      <alignment horizontal="right"/>
    </xf>
    <xf numFmtId="0" fontId="18" fillId="0" borderId="42" xfId="0" applyFont="1" applyBorder="1" applyAlignment="1">
      <alignment vertical="top"/>
    </xf>
    <xf numFmtId="0" fontId="13" fillId="0" borderId="43" xfId="0" applyFont="1" applyBorder="1" applyAlignment="1">
      <alignment vertical="top"/>
    </xf>
    <xf numFmtId="0" fontId="13" fillId="0" borderId="44" xfId="0" applyFont="1" applyBorder="1"/>
    <xf numFmtId="0" fontId="13" fillId="0" borderId="45" xfId="0" applyFont="1" applyBorder="1"/>
    <xf numFmtId="0" fontId="18" fillId="0" borderId="30" xfId="0" applyFont="1" applyBorder="1" applyAlignment="1">
      <alignment horizontal="center"/>
    </xf>
    <xf numFmtId="3" fontId="18" fillId="0" borderId="7" xfId="0" applyNumberFormat="1" applyFont="1" applyBorder="1"/>
    <xf numFmtId="0" fontId="15" fillId="0" borderId="0" xfId="0" applyFont="1" applyBorder="1" applyAlignment="1"/>
    <xf numFmtId="0" fontId="18" fillId="0" borderId="28" xfId="0" applyFont="1" applyBorder="1" applyAlignment="1">
      <alignment vertical="top" wrapText="1"/>
    </xf>
    <xf numFmtId="0" fontId="18" fillId="0" borderId="36" xfId="0" applyFont="1" applyBorder="1" applyAlignment="1">
      <alignment horizontal="right" vertical="top"/>
    </xf>
    <xf numFmtId="0" fontId="15" fillId="0" borderId="0" xfId="0" applyFont="1" applyAlignment="1">
      <alignment horizontal="center"/>
    </xf>
    <xf numFmtId="0" fontId="23" fillId="0" borderId="33" xfId="0" applyFont="1" applyBorder="1" applyAlignment="1">
      <alignment vertical="center" wrapText="1"/>
    </xf>
    <xf numFmtId="0" fontId="26" fillId="0" borderId="0" xfId="0" applyFont="1" applyAlignment="1"/>
    <xf numFmtId="0" fontId="24" fillId="0" borderId="0" xfId="0" applyFont="1"/>
    <xf numFmtId="0" fontId="24" fillId="0" borderId="43" xfId="0" applyFont="1" applyBorder="1" applyAlignment="1">
      <alignment vertical="top"/>
    </xf>
    <xf numFmtId="0" fontId="24" fillId="0" borderId="44" xfId="0" applyFont="1" applyBorder="1"/>
    <xf numFmtId="0" fontId="26" fillId="0" borderId="0" xfId="0" applyFont="1"/>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3" fontId="24" fillId="0" borderId="21" xfId="0" applyNumberFormat="1" applyFont="1" applyBorder="1"/>
    <xf numFmtId="3" fontId="23" fillId="0" borderId="37" xfId="0" applyNumberFormat="1" applyFont="1" applyBorder="1"/>
    <xf numFmtId="3" fontId="24" fillId="0" borderId="18" xfId="0" applyNumberFormat="1" applyFont="1" applyBorder="1"/>
    <xf numFmtId="0" fontId="24" fillId="0" borderId="42" xfId="0" applyFont="1" applyBorder="1" applyAlignment="1">
      <alignment vertical="top"/>
    </xf>
    <xf numFmtId="3" fontId="23" fillId="0" borderId="21" xfId="0" applyNumberFormat="1" applyFont="1" applyBorder="1"/>
    <xf numFmtId="0" fontId="24" fillId="0" borderId="31" xfId="0" applyFont="1" applyBorder="1"/>
    <xf numFmtId="0" fontId="24" fillId="0" borderId="51" xfId="0" applyFont="1" applyBorder="1" applyAlignment="1">
      <alignment vertical="top"/>
    </xf>
    <xf numFmtId="3" fontId="23" fillId="0" borderId="50" xfId="0" applyNumberFormat="1" applyFont="1" applyBorder="1"/>
    <xf numFmtId="0" fontId="24" fillId="0" borderId="47" xfId="0" applyFont="1" applyBorder="1" applyAlignment="1">
      <alignment vertical="top"/>
    </xf>
    <xf numFmtId="0" fontId="24" fillId="0" borderId="46" xfId="0" applyFont="1" applyBorder="1" applyAlignment="1">
      <alignment vertical="top"/>
    </xf>
    <xf numFmtId="3" fontId="23" fillId="0" borderId="54" xfId="0" applyNumberFormat="1" applyFont="1" applyBorder="1"/>
    <xf numFmtId="0" fontId="23" fillId="0" borderId="3" xfId="0" applyFont="1" applyBorder="1" applyAlignment="1">
      <alignment horizontal="center" vertical="center" wrapText="1"/>
    </xf>
    <xf numFmtId="3" fontId="24" fillId="0" borderId="22" xfId="0" applyNumberFormat="1" applyFont="1" applyBorder="1"/>
    <xf numFmtId="3" fontId="23" fillId="0" borderId="38" xfId="0" applyNumberFormat="1" applyFont="1" applyBorder="1"/>
    <xf numFmtId="3" fontId="24" fillId="0" borderId="19" xfId="0" applyNumberFormat="1" applyFont="1" applyBorder="1"/>
    <xf numFmtId="3" fontId="23" fillId="0" borderId="55" xfId="0" applyNumberFormat="1" applyFont="1" applyBorder="1"/>
    <xf numFmtId="3" fontId="23" fillId="0" borderId="56" xfId="0" applyNumberFormat="1" applyFont="1" applyBorder="1"/>
    <xf numFmtId="0" fontId="15" fillId="0" borderId="33" xfId="0" applyFont="1" applyBorder="1" applyAlignment="1"/>
    <xf numFmtId="0" fontId="19" fillId="0" borderId="0" xfId="0" applyFont="1" applyAlignment="1"/>
    <xf numFmtId="0" fontId="11" fillId="0" borderId="1" xfId="0" applyFont="1" applyBorder="1" applyAlignment="1">
      <alignment horizontal="center" vertical="top" wrapText="1"/>
    </xf>
    <xf numFmtId="0" fontId="18" fillId="0" borderId="0" xfId="0" applyFont="1" applyBorder="1" applyAlignment="1">
      <alignment horizontal="center" vertical="center" wrapText="1"/>
    </xf>
    <xf numFmtId="0" fontId="11" fillId="0" borderId="14" xfId="0" applyFont="1" applyBorder="1" applyAlignment="1">
      <alignment horizontal="center" vertical="top" wrapText="1"/>
    </xf>
    <xf numFmtId="0" fontId="13" fillId="0" borderId="42" xfId="0" applyFont="1" applyBorder="1"/>
    <xf numFmtId="0" fontId="13" fillId="0" borderId="47" xfId="0" applyFont="1" applyBorder="1"/>
    <xf numFmtId="0" fontId="13" fillId="0" borderId="43" xfId="0" applyFont="1" applyBorder="1"/>
    <xf numFmtId="0" fontId="13" fillId="0" borderId="47" xfId="0" applyFont="1" applyBorder="1" applyAlignment="1">
      <alignment horizontal="left" indent="1"/>
    </xf>
    <xf numFmtId="0" fontId="13" fillId="0" borderId="43" xfId="0" applyFont="1" applyBorder="1" applyAlignment="1">
      <alignment horizontal="left" indent="1"/>
    </xf>
    <xf numFmtId="0" fontId="18" fillId="0" borderId="9" xfId="0" applyFont="1" applyBorder="1" applyAlignment="1">
      <alignment horizontal="center"/>
    </xf>
    <xf numFmtId="0" fontId="11" fillId="0" borderId="17" xfId="0" applyFont="1" applyBorder="1" applyAlignment="1">
      <alignment horizontal="left" indent="2"/>
    </xf>
    <xf numFmtId="0" fontId="11" fillId="0" borderId="20" xfId="0" applyFont="1" applyBorder="1" applyAlignment="1">
      <alignment horizontal="left" indent="2"/>
    </xf>
    <xf numFmtId="0" fontId="28" fillId="0" borderId="20" xfId="0" applyFont="1" applyBorder="1" applyAlignment="1">
      <alignment horizontal="left" indent="8"/>
    </xf>
    <xf numFmtId="0" fontId="18" fillId="0" borderId="20" xfId="0" applyFont="1" applyBorder="1"/>
    <xf numFmtId="0" fontId="18" fillId="0" borderId="20" xfId="0" applyFont="1" applyBorder="1" applyAlignment="1">
      <alignment horizontal="center"/>
    </xf>
    <xf numFmtId="0" fontId="18" fillId="0" borderId="62" xfId="0" applyFont="1" applyBorder="1" applyAlignment="1">
      <alignment horizontal="center"/>
    </xf>
    <xf numFmtId="0" fontId="11" fillId="0" borderId="62" xfId="0" applyFont="1" applyBorder="1" applyAlignment="1">
      <alignment horizontal="left" wrapText="1" indent="2"/>
    </xf>
    <xf numFmtId="0" fontId="11" fillId="0" borderId="65" xfId="0" applyFont="1" applyBorder="1"/>
    <xf numFmtId="0" fontId="12" fillId="0" borderId="0" xfId="0" applyFont="1" applyBorder="1" applyAlignment="1">
      <alignment horizontal="center" vertical="top" wrapText="1"/>
    </xf>
    <xf numFmtId="0" fontId="12" fillId="0" borderId="0" xfId="0" applyFont="1" applyBorder="1"/>
    <xf numFmtId="0" fontId="18" fillId="0" borderId="0" xfId="0" applyFont="1" applyBorder="1"/>
    <xf numFmtId="0" fontId="18" fillId="0" borderId="0" xfId="0" applyFont="1" applyBorder="1" applyAlignment="1">
      <alignment horizontal="right" indent="1"/>
    </xf>
    <xf numFmtId="0" fontId="13" fillId="0" borderId="0" xfId="0" applyFont="1" applyBorder="1"/>
    <xf numFmtId="0" fontId="11" fillId="0" borderId="18" xfId="0" applyFont="1" applyBorder="1" applyAlignment="1">
      <alignment horizontal="left" indent="1"/>
    </xf>
    <xf numFmtId="0" fontId="11" fillId="0" borderId="50" xfId="0" applyFont="1" applyBorder="1" applyAlignment="1">
      <alignment horizontal="left" indent="1"/>
    </xf>
    <xf numFmtId="0" fontId="11" fillId="0" borderId="37" xfId="0" applyFont="1" applyBorder="1" applyAlignment="1">
      <alignment horizontal="left" indent="1"/>
    </xf>
    <xf numFmtId="0" fontId="11" fillId="0" borderId="50" xfId="0" applyFont="1" applyBorder="1" applyAlignment="1">
      <alignment horizontal="left" indent="3"/>
    </xf>
    <xf numFmtId="0" fontId="11" fillId="0" borderId="15" xfId="0" applyFont="1" applyBorder="1" applyAlignment="1">
      <alignment horizontal="left" indent="1"/>
    </xf>
    <xf numFmtId="0" fontId="18" fillId="0" borderId="1" xfId="0" applyFont="1" applyBorder="1" applyAlignment="1">
      <alignment horizontal="right" indent="1"/>
    </xf>
    <xf numFmtId="0" fontId="18" fillId="0" borderId="70" xfId="0" applyFont="1" applyBorder="1"/>
    <xf numFmtId="3" fontId="18" fillId="0" borderId="20" xfId="0" applyNumberFormat="1" applyFont="1" applyBorder="1"/>
    <xf numFmtId="3" fontId="18" fillId="0" borderId="21" xfId="0" applyNumberFormat="1" applyFont="1" applyBorder="1"/>
    <xf numFmtId="0" fontId="18" fillId="0" borderId="71" xfId="0" applyFont="1" applyBorder="1" applyAlignment="1">
      <alignment horizontal="left" indent="1"/>
    </xf>
    <xf numFmtId="3" fontId="18" fillId="0" borderId="22" xfId="0" applyNumberFormat="1" applyFont="1" applyBorder="1"/>
    <xf numFmtId="0" fontId="18" fillId="0" borderId="71" xfId="0" applyFont="1" applyBorder="1"/>
    <xf numFmtId="0" fontId="18" fillId="0" borderId="71" xfId="0" applyFont="1" applyBorder="1" applyAlignment="1">
      <alignment horizontal="left" indent="3"/>
    </xf>
    <xf numFmtId="0" fontId="18" fillId="0" borderId="69" xfId="0" applyFont="1" applyBorder="1" applyAlignment="1">
      <alignment horizontal="left"/>
    </xf>
    <xf numFmtId="3" fontId="18" fillId="0" borderId="43" xfId="0" applyNumberFormat="1" applyFont="1" applyBorder="1"/>
    <xf numFmtId="3" fontId="18" fillId="0" borderId="72" xfId="0" applyNumberFormat="1" applyFont="1" applyBorder="1"/>
    <xf numFmtId="0" fontId="18" fillId="0" borderId="71" xfId="0" applyFont="1" applyBorder="1" applyAlignment="1">
      <alignment horizontal="left"/>
    </xf>
    <xf numFmtId="0" fontId="18" fillId="0" borderId="70" xfId="0" applyFont="1" applyBorder="1" applyAlignment="1">
      <alignment horizontal="left" indent="1"/>
    </xf>
    <xf numFmtId="0" fontId="18" fillId="0" borderId="74" xfId="0" applyFont="1" applyBorder="1"/>
    <xf numFmtId="3" fontId="18" fillId="0" borderId="75" xfId="0" applyNumberFormat="1" applyFont="1" applyBorder="1"/>
    <xf numFmtId="3" fontId="18" fillId="0" borderId="64" xfId="0" applyNumberFormat="1" applyFont="1" applyBorder="1"/>
    <xf numFmtId="3" fontId="18" fillId="0" borderId="76" xfId="0" applyNumberFormat="1" applyFont="1" applyBorder="1"/>
    <xf numFmtId="0" fontId="13" fillId="0" borderId="35" xfId="0" applyFont="1" applyBorder="1" applyAlignment="1">
      <alignment horizontal="left" indent="3"/>
    </xf>
    <xf numFmtId="0" fontId="18" fillId="0" borderId="4" xfId="0" applyFont="1" applyBorder="1" applyAlignment="1">
      <alignment horizontal="center" vertical="center" wrapText="1"/>
    </xf>
    <xf numFmtId="0" fontId="13" fillId="0" borderId="66" xfId="0" applyFont="1" applyBorder="1" applyAlignment="1">
      <alignment horizontal="left" indent="3"/>
    </xf>
    <xf numFmtId="0" fontId="10" fillId="0" borderId="17" xfId="0" applyFont="1" applyBorder="1" applyAlignment="1">
      <alignment horizontal="left" indent="2"/>
    </xf>
    <xf numFmtId="3" fontId="18" fillId="0" borderId="31" xfId="0" applyNumberFormat="1" applyFont="1" applyBorder="1"/>
    <xf numFmtId="3" fontId="18" fillId="0" borderId="15" xfId="0" applyNumberFormat="1" applyFont="1" applyBorder="1"/>
    <xf numFmtId="0" fontId="10" fillId="0" borderId="1" xfId="0" applyFont="1" applyBorder="1" applyAlignment="1">
      <alignment horizontal="center" vertical="top" wrapText="1"/>
    </xf>
    <xf numFmtId="0" fontId="10" fillId="0" borderId="66" xfId="0" applyFont="1" applyBorder="1" applyAlignment="1">
      <alignment horizontal="left" indent="3"/>
    </xf>
    <xf numFmtId="0" fontId="10" fillId="0" borderId="20" xfId="0" applyFont="1" applyBorder="1" applyAlignment="1">
      <alignment horizontal="left" indent="3"/>
    </xf>
    <xf numFmtId="0" fontId="10" fillId="0" borderId="6" xfId="0" applyFont="1" applyBorder="1" applyAlignment="1">
      <alignment horizontal="left" indent="3"/>
    </xf>
    <xf numFmtId="0" fontId="18" fillId="0" borderId="0" xfId="0" applyFont="1" applyBorder="1" applyAlignment="1">
      <alignment vertical="center" wrapText="1"/>
    </xf>
    <xf numFmtId="0" fontId="24" fillId="0" borderId="75" xfId="0" applyFont="1" applyBorder="1" applyAlignment="1">
      <alignment vertical="top"/>
    </xf>
    <xf numFmtId="3" fontId="23" fillId="0" borderId="64" xfId="0" applyNumberFormat="1" applyFont="1" applyBorder="1"/>
    <xf numFmtId="3" fontId="24" fillId="0" borderId="63" xfId="0" applyNumberFormat="1" applyFont="1" applyBorder="1"/>
    <xf numFmtId="0" fontId="24" fillId="0" borderId="46" xfId="0" applyFont="1" applyBorder="1"/>
    <xf numFmtId="0" fontId="9" fillId="0" borderId="1" xfId="0" applyFont="1" applyBorder="1" applyAlignment="1">
      <alignment horizontal="center" vertical="top" wrapText="1"/>
    </xf>
    <xf numFmtId="0" fontId="9" fillId="0" borderId="20" xfId="0" applyFont="1" applyBorder="1" applyAlignment="1">
      <alignment horizontal="left" indent="3"/>
    </xf>
    <xf numFmtId="0" fontId="9" fillId="0" borderId="6" xfId="0" applyFont="1" applyBorder="1" applyAlignment="1">
      <alignment horizontal="left" indent="3"/>
    </xf>
    <xf numFmtId="0" fontId="9" fillId="0" borderId="51" xfId="0" applyFont="1" applyBorder="1"/>
    <xf numFmtId="0" fontId="9" fillId="0" borderId="20" xfId="0" applyFont="1" applyBorder="1" applyAlignment="1">
      <alignment horizontal="left" indent="2"/>
    </xf>
    <xf numFmtId="0" fontId="18" fillId="0" borderId="4" xfId="0" applyFont="1" applyBorder="1" applyAlignment="1">
      <alignment horizontal="center" vertical="center" wrapText="1"/>
    </xf>
    <xf numFmtId="0" fontId="8" fillId="0" borderId="50" xfId="0" applyFont="1" applyBorder="1" applyAlignment="1">
      <alignment horizontal="left" indent="1"/>
    </xf>
    <xf numFmtId="0" fontId="7" fillId="0" borderId="35" xfId="0" applyFont="1" applyBorder="1" applyAlignment="1">
      <alignment horizontal="left" indent="2"/>
    </xf>
    <xf numFmtId="0" fontId="7" fillId="0" borderId="20" xfId="0" applyFont="1" applyBorder="1" applyAlignment="1">
      <alignment horizontal="left" indent="2"/>
    </xf>
    <xf numFmtId="3" fontId="18" fillId="0" borderId="47" xfId="0" applyNumberFormat="1" applyFont="1" applyBorder="1"/>
    <xf numFmtId="3" fontId="18" fillId="0" borderId="50" xfId="0" applyNumberFormat="1" applyFont="1" applyBorder="1"/>
    <xf numFmtId="3" fontId="18" fillId="0" borderId="80" xfId="0" applyNumberFormat="1" applyFont="1" applyBorder="1"/>
    <xf numFmtId="3" fontId="18" fillId="0" borderId="44" xfId="0" applyNumberFormat="1" applyFont="1" applyBorder="1"/>
    <xf numFmtId="3" fontId="18" fillId="0" borderId="66" xfId="0" applyNumberFormat="1" applyFont="1" applyBorder="1"/>
    <xf numFmtId="3" fontId="18" fillId="0" borderId="55" xfId="0" applyNumberFormat="1" applyFont="1" applyBorder="1"/>
    <xf numFmtId="3" fontId="18" fillId="0" borderId="81" xfId="0" applyNumberFormat="1" applyFont="1" applyBorder="1"/>
    <xf numFmtId="0" fontId="6" fillId="0" borderId="1" xfId="0" applyFont="1" applyBorder="1" applyAlignment="1">
      <alignment horizontal="center" vertical="top" wrapText="1"/>
    </xf>
    <xf numFmtId="3" fontId="13" fillId="0" borderId="18" xfId="0" applyNumberFormat="1" applyFont="1" applyBorder="1"/>
    <xf numFmtId="3" fontId="13" fillId="0" borderId="19" xfId="0" applyNumberFormat="1" applyFont="1" applyBorder="1"/>
    <xf numFmtId="3" fontId="13" fillId="0" borderId="22" xfId="0" applyNumberFormat="1" applyFont="1" applyBorder="1"/>
    <xf numFmtId="3" fontId="13" fillId="0" borderId="2" xfId="0" applyNumberFormat="1" applyFont="1" applyBorder="1"/>
    <xf numFmtId="3" fontId="13" fillId="0" borderId="11" xfId="0" applyNumberFormat="1" applyFont="1" applyBorder="1"/>
    <xf numFmtId="3" fontId="18" fillId="0" borderId="1" xfId="0" applyNumberFormat="1" applyFont="1" applyBorder="1"/>
    <xf numFmtId="3" fontId="18" fillId="0" borderId="14" xfId="0" applyNumberFormat="1" applyFont="1" applyBorder="1"/>
    <xf numFmtId="3" fontId="18" fillId="0" borderId="18" xfId="0" applyNumberFormat="1" applyFont="1" applyBorder="1"/>
    <xf numFmtId="3" fontId="10" fillId="0" borderId="18" xfId="0" applyNumberFormat="1" applyFont="1" applyBorder="1"/>
    <xf numFmtId="3" fontId="10" fillId="0" borderId="19" xfId="0" applyNumberFormat="1" applyFont="1" applyBorder="1"/>
    <xf numFmtId="3" fontId="10" fillId="0" borderId="37" xfId="0" applyNumberFormat="1" applyFont="1" applyBorder="1"/>
    <xf numFmtId="3" fontId="10" fillId="0" borderId="38" xfId="0" applyNumberFormat="1" applyFont="1" applyBorder="1"/>
    <xf numFmtId="3" fontId="13" fillId="0" borderId="50" xfId="0" applyNumberFormat="1" applyFont="1" applyBorder="1"/>
    <xf numFmtId="3" fontId="13" fillId="0" borderId="55" xfId="0" applyNumberFormat="1" applyFont="1" applyBorder="1"/>
    <xf numFmtId="3" fontId="13" fillId="0" borderId="23" xfId="0" applyNumberFormat="1" applyFont="1" applyBorder="1"/>
    <xf numFmtId="3" fontId="13" fillId="0" borderId="24" xfId="0" applyNumberFormat="1" applyFont="1" applyBorder="1"/>
    <xf numFmtId="3" fontId="13" fillId="0" borderId="7" xfId="0" applyNumberFormat="1" applyFont="1" applyBorder="1"/>
    <xf numFmtId="3" fontId="13" fillId="0" borderId="8" xfId="0" applyNumberFormat="1" applyFont="1" applyBorder="1"/>
    <xf numFmtId="3" fontId="13" fillId="0" borderId="37" xfId="0" applyNumberFormat="1" applyFont="1" applyBorder="1"/>
    <xf numFmtId="3" fontId="13" fillId="0" borderId="38" xfId="0" applyNumberFormat="1" applyFont="1" applyBorder="1"/>
    <xf numFmtId="3" fontId="12" fillId="0" borderId="18" xfId="0" applyNumberFormat="1" applyFont="1" applyBorder="1"/>
    <xf numFmtId="3" fontId="12" fillId="0" borderId="19" xfId="0" applyNumberFormat="1" applyFont="1" applyBorder="1"/>
    <xf numFmtId="3" fontId="12" fillId="0" borderId="37" xfId="0" applyNumberFormat="1" applyFont="1" applyBorder="1"/>
    <xf numFmtId="3" fontId="18" fillId="0" borderId="8" xfId="0" applyNumberFormat="1" applyFont="1" applyBorder="1"/>
    <xf numFmtId="0" fontId="12" fillId="0" borderId="28" xfId="0" applyFont="1" applyBorder="1" applyAlignment="1">
      <alignment horizontal="center"/>
    </xf>
    <xf numFmtId="0" fontId="12" fillId="0" borderId="29" xfId="0" applyFont="1" applyBorder="1" applyAlignment="1">
      <alignment horizontal="center"/>
    </xf>
    <xf numFmtId="0" fontId="5" fillId="0" borderId="28" xfId="0" applyFont="1" applyBorder="1" applyAlignment="1">
      <alignment horizontal="center"/>
    </xf>
    <xf numFmtId="3" fontId="12" fillId="0" borderId="50" xfId="0" applyNumberFormat="1" applyFont="1" applyBorder="1"/>
    <xf numFmtId="3" fontId="12" fillId="0" borderId="15" xfId="0" applyNumberFormat="1" applyFont="1" applyBorder="1"/>
    <xf numFmtId="3" fontId="28" fillId="0" borderId="21" xfId="0" applyNumberFormat="1" applyFont="1" applyBorder="1"/>
    <xf numFmtId="3" fontId="28" fillId="0" borderId="22" xfId="0" applyNumberFormat="1" applyFont="1" applyBorder="1"/>
    <xf numFmtId="3" fontId="18" fillId="0" borderId="54" xfId="0" applyNumberFormat="1" applyFont="1" applyBorder="1"/>
    <xf numFmtId="3" fontId="18" fillId="0" borderId="56" xfId="0" applyNumberFormat="1" applyFont="1" applyBorder="1"/>
    <xf numFmtId="3" fontId="13" fillId="0" borderId="64" xfId="0" applyNumberFormat="1" applyFont="1" applyBorder="1"/>
    <xf numFmtId="3" fontId="13" fillId="0" borderId="63" xfId="0" applyNumberFormat="1" applyFont="1" applyBorder="1"/>
    <xf numFmtId="3" fontId="13" fillId="0" borderId="54" xfId="0" applyNumberFormat="1" applyFont="1" applyBorder="1"/>
    <xf numFmtId="3" fontId="13" fillId="0" borderId="56" xfId="0" applyNumberFormat="1" applyFont="1" applyBorder="1"/>
    <xf numFmtId="0" fontId="4" fillId="0" borderId="20" xfId="0" applyFont="1" applyBorder="1" applyAlignment="1">
      <alignment horizontal="left" indent="2"/>
    </xf>
    <xf numFmtId="0" fontId="4" fillId="0" borderId="0" xfId="0" applyFont="1"/>
    <xf numFmtId="0" fontId="24" fillId="0" borderId="31" xfId="0" applyFont="1" applyBorder="1" applyAlignment="1">
      <alignment vertical="top"/>
    </xf>
    <xf numFmtId="3" fontId="24" fillId="0" borderId="50" xfId="0" applyNumberFormat="1" applyFont="1" applyBorder="1"/>
    <xf numFmtId="3" fontId="24" fillId="0" borderId="55" xfId="0" applyNumberFormat="1" applyFont="1" applyBorder="1"/>
    <xf numFmtId="3" fontId="4" fillId="0" borderId="0" xfId="0" applyNumberFormat="1" applyFont="1"/>
    <xf numFmtId="164" fontId="4" fillId="0" borderId="0" xfId="1" applyNumberFormat="1" applyFont="1"/>
    <xf numFmtId="3" fontId="4" fillId="0" borderId="22" xfId="0" applyNumberFormat="1" applyFont="1" applyBorder="1"/>
    <xf numFmtId="3" fontId="4" fillId="0" borderId="20" xfId="0" applyNumberFormat="1" applyFont="1" applyBorder="1"/>
    <xf numFmtId="3" fontId="4" fillId="0" borderId="21" xfId="0" applyNumberFormat="1" applyFont="1" applyBorder="1"/>
    <xf numFmtId="0" fontId="4" fillId="0" borderId="71" xfId="0" applyFont="1" applyBorder="1" applyAlignment="1">
      <alignment horizontal="left" indent="3"/>
    </xf>
    <xf numFmtId="0" fontId="4" fillId="0" borderId="71" xfId="0" applyFont="1" applyBorder="1" applyAlignment="1">
      <alignment horizontal="left" indent="4"/>
    </xf>
    <xf numFmtId="3" fontId="4" fillId="0" borderId="43" xfId="0" applyNumberFormat="1" applyFont="1" applyBorder="1"/>
    <xf numFmtId="3" fontId="4" fillId="0" borderId="72" xfId="0" applyNumberFormat="1" applyFont="1" applyBorder="1"/>
    <xf numFmtId="0" fontId="4" fillId="0" borderId="25" xfId="0" applyFont="1" applyBorder="1" applyAlignment="1">
      <alignment horizontal="left"/>
    </xf>
    <xf numFmtId="3" fontId="4" fillId="0" borderId="73" xfId="0" applyNumberFormat="1" applyFont="1" applyBorder="1"/>
    <xf numFmtId="0" fontId="33" fillId="0" borderId="0" xfId="0" applyFont="1" applyAlignment="1">
      <alignment vertical="center"/>
    </xf>
    <xf numFmtId="0" fontId="2" fillId="0" borderId="0" xfId="0" applyFont="1"/>
    <xf numFmtId="0" fontId="1" fillId="0" borderId="0" xfId="0" applyFont="1" applyAlignment="1"/>
    <xf numFmtId="0" fontId="4" fillId="0" borderId="0" xfId="0" applyFont="1" applyAlignment="1"/>
    <xf numFmtId="0" fontId="4" fillId="0" borderId="70" xfId="0" applyFont="1" applyBorder="1"/>
    <xf numFmtId="0" fontId="32" fillId="0" borderId="0" xfId="13" applyFont="1"/>
    <xf numFmtId="0" fontId="35" fillId="0" borderId="0" xfId="13" applyFont="1"/>
    <xf numFmtId="3" fontId="36" fillId="0" borderId="0" xfId="13" applyNumberFormat="1" applyFont="1" applyAlignment="1"/>
    <xf numFmtId="0" fontId="31" fillId="0" borderId="0" xfId="19" applyFont="1"/>
    <xf numFmtId="0" fontId="31" fillId="2" borderId="0" xfId="20" applyFont="1" applyFill="1"/>
    <xf numFmtId="0" fontId="34" fillId="2" borderId="0" xfId="20" applyFont="1" applyFill="1"/>
    <xf numFmtId="0" fontId="32" fillId="2" borderId="0" xfId="20" applyFont="1" applyFill="1" applyAlignment="1">
      <alignment wrapText="1"/>
    </xf>
    <xf numFmtId="0" fontId="31" fillId="2" borderId="0" xfId="19" applyFill="1"/>
    <xf numFmtId="0" fontId="32" fillId="0" borderId="0" xfId="13"/>
    <xf numFmtId="0" fontId="31" fillId="0" borderId="0" xfId="19"/>
    <xf numFmtId="0" fontId="29" fillId="0" borderId="0" xfId="13" applyFont="1"/>
    <xf numFmtId="0" fontId="13" fillId="0" borderId="0" xfId="0" applyFont="1" applyAlignment="1">
      <alignment horizontal="center" wrapText="1"/>
    </xf>
    <xf numFmtId="0" fontId="13" fillId="0" borderId="0" xfId="0" applyFont="1" applyAlignment="1">
      <alignment wrapText="1"/>
    </xf>
    <xf numFmtId="0" fontId="20" fillId="0" borderId="0" xfId="0" applyFont="1" applyBorder="1" applyAlignment="1">
      <alignment horizontal="left" indent="3"/>
    </xf>
    <xf numFmtId="0" fontId="4" fillId="0" borderId="29" xfId="0" applyFont="1" applyBorder="1" applyAlignment="1">
      <alignment vertical="top" wrapText="1"/>
    </xf>
    <xf numFmtId="0" fontId="39" fillId="0" borderId="0" xfId="22" applyFont="1"/>
    <xf numFmtId="0" fontId="38" fillId="0" borderId="0" xfId="22"/>
    <xf numFmtId="0" fontId="40" fillId="0" borderId="0" xfId="22" applyFont="1"/>
    <xf numFmtId="0" fontId="34" fillId="0" borderId="0" xfId="22" applyFont="1"/>
    <xf numFmtId="0" fontId="32" fillId="3" borderId="0" xfId="22" applyFont="1" applyFill="1" applyAlignment="1"/>
    <xf numFmtId="0" fontId="32" fillId="3" borderId="0" xfId="22" applyFont="1" applyFill="1" applyBorder="1" applyAlignment="1">
      <alignment vertical="top" wrapText="1"/>
    </xf>
    <xf numFmtId="0" fontId="44" fillId="2" borderId="0" xfId="22" applyFont="1" applyFill="1" applyProtection="1">
      <protection hidden="1"/>
    </xf>
    <xf numFmtId="0" fontId="18" fillId="0" borderId="4" xfId="0" applyFont="1" applyBorder="1" applyAlignment="1">
      <alignment horizontal="center" vertical="center" wrapText="1"/>
    </xf>
    <xf numFmtId="0" fontId="45" fillId="0" borderId="0" xfId="0" applyFont="1"/>
    <xf numFmtId="3" fontId="18" fillId="0" borderId="85" xfId="0" applyNumberFormat="1" applyFont="1" applyBorder="1"/>
    <xf numFmtId="0" fontId="4" fillId="0" borderId="17" xfId="0" applyFont="1" applyBorder="1" applyAlignment="1">
      <alignment horizontal="left" indent="3"/>
    </xf>
    <xf numFmtId="0" fontId="4" fillId="0" borderId="20" xfId="0" applyFont="1" applyBorder="1" applyAlignment="1">
      <alignment horizontal="left" indent="3"/>
    </xf>
    <xf numFmtId="0" fontId="4" fillId="0" borderId="20" xfId="0" applyFont="1" applyBorder="1" applyAlignment="1">
      <alignment horizontal="left" wrapText="1" indent="3"/>
    </xf>
    <xf numFmtId="0" fontId="4" fillId="0" borderId="10" xfId="0" applyFont="1" applyBorder="1" applyAlignment="1">
      <alignment horizontal="left" indent="3"/>
    </xf>
    <xf numFmtId="0" fontId="13" fillId="0" borderId="20" xfId="0" applyFont="1" applyBorder="1" applyAlignment="1">
      <alignment horizontal="left" wrapText="1" indent="3"/>
    </xf>
    <xf numFmtId="0" fontId="15" fillId="0" borderId="0" xfId="0" applyFont="1" applyAlignment="1">
      <alignment horizontal="center"/>
    </xf>
    <xf numFmtId="0" fontId="1" fillId="0" borderId="33" xfId="0" applyFont="1" applyBorder="1" applyAlignment="1"/>
    <xf numFmtId="0" fontId="4" fillId="0" borderId="1" xfId="0" applyFont="1" applyBorder="1" applyAlignment="1">
      <alignment horizontal="center" vertical="top" wrapText="1"/>
    </xf>
    <xf numFmtId="0" fontId="4" fillId="0" borderId="14" xfId="0" applyFont="1" applyBorder="1" applyAlignment="1">
      <alignment horizontal="center" vertical="top" wrapText="1"/>
    </xf>
    <xf numFmtId="3" fontId="4" fillId="0" borderId="18" xfId="0" applyNumberFormat="1" applyFont="1" applyBorder="1"/>
    <xf numFmtId="3" fontId="4" fillId="0" borderId="19" xfId="0" applyNumberFormat="1" applyFont="1" applyBorder="1"/>
    <xf numFmtId="3" fontId="4" fillId="0" borderId="2" xfId="0" applyNumberFormat="1" applyFont="1" applyBorder="1"/>
    <xf numFmtId="3" fontId="4" fillId="0" borderId="11" xfId="0" applyNumberFormat="1" applyFont="1" applyBorder="1"/>
    <xf numFmtId="0" fontId="4" fillId="0" borderId="66" xfId="0" applyFont="1" applyBorder="1" applyAlignment="1">
      <alignment horizontal="left" indent="3"/>
    </xf>
    <xf numFmtId="3" fontId="4" fillId="0" borderId="50" xfId="0" applyNumberFormat="1" applyFont="1" applyBorder="1"/>
    <xf numFmtId="3" fontId="4" fillId="0" borderId="55" xfId="0" applyNumberFormat="1" applyFont="1" applyBorder="1"/>
    <xf numFmtId="0" fontId="4" fillId="0" borderId="6" xfId="0" applyFont="1" applyBorder="1" applyAlignment="1">
      <alignment horizontal="left" indent="3"/>
    </xf>
    <xf numFmtId="3" fontId="4" fillId="0" borderId="7" xfId="0" applyNumberFormat="1" applyFont="1" applyBorder="1"/>
    <xf numFmtId="3" fontId="4" fillId="0" borderId="8" xfId="0" applyNumberFormat="1" applyFont="1" applyBorder="1"/>
    <xf numFmtId="3" fontId="4" fillId="0" borderId="0" xfId="0" applyNumberFormat="1" applyFont="1" applyBorder="1"/>
    <xf numFmtId="0" fontId="4" fillId="0" borderId="86" xfId="0" applyFont="1" applyBorder="1" applyAlignment="1">
      <alignment horizontal="left" wrapText="1" indent="3"/>
    </xf>
    <xf numFmtId="3" fontId="4" fillId="0" borderId="15" xfId="0" applyNumberFormat="1" applyFont="1" applyBorder="1"/>
    <xf numFmtId="3" fontId="4" fillId="0" borderId="87" xfId="0" applyNumberFormat="1" applyFont="1" applyBorder="1"/>
    <xf numFmtId="3" fontId="13" fillId="0" borderId="15" xfId="0" applyNumberFormat="1" applyFont="1" applyBorder="1"/>
    <xf numFmtId="3" fontId="13" fillId="0" borderId="87" xfId="0" applyNumberFormat="1" applyFont="1" applyBorder="1"/>
    <xf numFmtId="0" fontId="4" fillId="0" borderId="35" xfId="0" applyFont="1" applyBorder="1" applyAlignment="1">
      <alignment horizontal="left" indent="3"/>
    </xf>
    <xf numFmtId="3" fontId="46" fillId="0" borderId="20" xfId="0" applyNumberFormat="1" applyFont="1" applyBorder="1"/>
    <xf numFmtId="3" fontId="46" fillId="0" borderId="21" xfId="0" applyNumberFormat="1" applyFont="1" applyBorder="1"/>
    <xf numFmtId="3" fontId="46" fillId="0" borderId="22" xfId="0" applyNumberFormat="1" applyFont="1" applyBorder="1"/>
    <xf numFmtId="3" fontId="4" fillId="0" borderId="77" xfId="0" applyNumberFormat="1" applyFont="1" applyBorder="1"/>
    <xf numFmtId="3" fontId="46" fillId="0" borderId="77" xfId="0" applyNumberFormat="1" applyFont="1" applyBorder="1"/>
    <xf numFmtId="3" fontId="46" fillId="0" borderId="43" xfId="0" applyNumberFormat="1" applyFont="1" applyBorder="1"/>
    <xf numFmtId="3" fontId="46" fillId="0" borderId="72" xfId="0" applyNumberFormat="1" applyFont="1" applyBorder="1"/>
    <xf numFmtId="3" fontId="4" fillId="0" borderId="21" xfId="0" applyNumberFormat="1" applyFont="1" applyFill="1" applyBorder="1"/>
    <xf numFmtId="0" fontId="4" fillId="0" borderId="20" xfId="0" applyFont="1" applyFill="1" applyBorder="1" applyAlignment="1">
      <alignment horizontal="left" wrapText="1" indent="3"/>
    </xf>
    <xf numFmtId="3" fontId="13" fillId="0" borderId="50" xfId="0" applyNumberFormat="1" applyFont="1" applyFill="1" applyBorder="1"/>
    <xf numFmtId="3" fontId="13" fillId="0" borderId="21" xfId="0" applyNumberFormat="1" applyFont="1" applyFill="1" applyBorder="1"/>
    <xf numFmtId="3" fontId="13" fillId="0" borderId="7" xfId="0" applyNumberFormat="1" applyFont="1" applyFill="1" applyBorder="1"/>
    <xf numFmtId="3" fontId="4" fillId="0" borderId="50" xfId="0" applyNumberFormat="1" applyFont="1" applyFill="1" applyBorder="1"/>
    <xf numFmtId="3" fontId="4" fillId="0" borderId="22" xfId="0" applyNumberFormat="1" applyFont="1" applyFill="1" applyBorder="1"/>
    <xf numFmtId="3" fontId="18" fillId="0" borderId="1" xfId="0" applyNumberFormat="1" applyFont="1" applyFill="1" applyBorder="1"/>
    <xf numFmtId="0" fontId="31" fillId="2" borderId="0" xfId="20" quotePrefix="1" applyFont="1" applyFill="1" applyAlignment="1">
      <alignment horizontal="center" vertical="center"/>
    </xf>
    <xf numFmtId="0" fontId="35" fillId="0" borderId="0" xfId="13" applyFont="1" applyAlignment="1"/>
    <xf numFmtId="0" fontId="32" fillId="0" borderId="0" xfId="13" applyFont="1" applyAlignment="1"/>
    <xf numFmtId="0" fontId="19" fillId="0" borderId="31" xfId="0" applyFont="1" applyBorder="1" applyAlignment="1"/>
    <xf numFmtId="3" fontId="4" fillId="0" borderId="25" xfId="0" applyNumberFormat="1" applyFont="1" applyBorder="1"/>
    <xf numFmtId="0" fontId="41" fillId="0" borderId="0" xfId="22" applyFont="1" applyBorder="1" applyAlignment="1"/>
    <xf numFmtId="0" fontId="32" fillId="0" borderId="0" xfId="22" applyFont="1" applyBorder="1" applyAlignment="1"/>
    <xf numFmtId="0" fontId="42" fillId="3" borderId="0" xfId="22" applyFont="1" applyFill="1" applyBorder="1" applyAlignment="1">
      <alignment horizontal="center" vertical="top"/>
    </xf>
    <xf numFmtId="0" fontId="43" fillId="4" borderId="0" xfId="22" applyFont="1" applyFill="1" applyBorder="1" applyAlignment="1">
      <alignment vertical="top" wrapText="1"/>
    </xf>
    <xf numFmtId="0" fontId="4" fillId="0" borderId="0" xfId="0" applyFont="1" applyAlignment="1">
      <alignment horizontal="left" vertical="top"/>
    </xf>
    <xf numFmtId="0" fontId="30" fillId="0" borderId="0" xfId="0" applyFont="1" applyAlignment="1">
      <alignment horizontal="left" vertical="top"/>
    </xf>
    <xf numFmtId="0" fontId="16"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5" fillId="0" borderId="0" xfId="0" applyFont="1" applyAlignment="1">
      <alignment horizont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3" fillId="0" borderId="0" xfId="0" applyFont="1" applyAlignment="1">
      <alignment horizont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0" borderId="0" xfId="0" applyFont="1" applyAlignment="1">
      <alignment horizontal="center"/>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5" fillId="0" borderId="33" xfId="0" applyFont="1" applyBorder="1" applyAlignment="1">
      <alignment horizontal="center"/>
    </xf>
    <xf numFmtId="0" fontId="15" fillId="0" borderId="0" xfId="0" applyFont="1" applyBorder="1" applyAlignment="1">
      <alignment horizontal="center"/>
    </xf>
    <xf numFmtId="0" fontId="20" fillId="0" borderId="0" xfId="0" applyFont="1" applyAlignment="1">
      <alignment horizontal="left" vertical="top"/>
    </xf>
    <xf numFmtId="0" fontId="18" fillId="0" borderId="13"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13" fillId="0" borderId="33" xfId="0" applyFont="1" applyBorder="1" applyAlignment="1">
      <alignment horizontal="center"/>
    </xf>
    <xf numFmtId="0" fontId="22" fillId="0" borderId="0" xfId="0" applyFont="1" applyAlignment="1">
      <alignment horizontal="center"/>
    </xf>
    <xf numFmtId="0" fontId="1"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3" fillId="0" borderId="49" xfId="0" applyFont="1" applyBorder="1" applyAlignment="1">
      <alignment horizontal="left" vertical="top" wrapText="1"/>
    </xf>
    <xf numFmtId="0" fontId="4" fillId="0" borderId="0" xfId="0" applyFont="1" applyBorder="1" applyAlignment="1">
      <alignment horizontal="center"/>
    </xf>
    <xf numFmtId="0" fontId="4" fillId="0" borderId="33" xfId="0" applyFont="1" applyBorder="1" applyAlignment="1">
      <alignment horizontal="center"/>
    </xf>
    <xf numFmtId="0" fontId="23" fillId="0" borderId="48" xfId="0" applyFont="1" applyBorder="1" applyAlignment="1">
      <alignment horizontal="left" vertical="top"/>
    </xf>
    <xf numFmtId="0" fontId="23" fillId="0" borderId="78" xfId="0" applyFont="1" applyBorder="1" applyAlignment="1">
      <alignment horizontal="left" vertical="top"/>
    </xf>
    <xf numFmtId="0" fontId="27" fillId="0" borderId="39" xfId="0" applyFont="1" applyBorder="1" applyAlignment="1">
      <alignment horizontal="left" vertical="top"/>
    </xf>
    <xf numFmtId="0" fontId="24" fillId="0" borderId="39" xfId="0" applyFont="1" applyBorder="1" applyAlignment="1">
      <alignment horizontal="left" vertical="top"/>
    </xf>
    <xf numFmtId="0" fontId="24" fillId="0" borderId="29" xfId="0" applyFont="1" applyBorder="1" applyAlignment="1">
      <alignment horizontal="left" vertical="top"/>
    </xf>
    <xf numFmtId="0" fontId="23" fillId="0" borderId="79" xfId="0" applyFont="1" applyBorder="1" applyAlignment="1">
      <alignment horizontal="right" vertical="top"/>
    </xf>
    <xf numFmtId="0" fontId="27" fillId="0" borderId="39" xfId="0" applyFont="1" applyBorder="1" applyAlignment="1">
      <alignment horizontal="left" vertical="top" wrapText="1"/>
    </xf>
    <xf numFmtId="0" fontId="27" fillId="0" borderId="29" xfId="0" applyFont="1" applyBorder="1" applyAlignment="1">
      <alignment horizontal="left" vertical="top"/>
    </xf>
    <xf numFmtId="0" fontId="27" fillId="0" borderId="83" xfId="0" applyFont="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0" fillId="0" borderId="49" xfId="0" applyBorder="1" applyAlignment="1">
      <alignment horizontal="left" vertical="top" wrapText="1"/>
    </xf>
    <xf numFmtId="0" fontId="0" fillId="0" borderId="52" xfId="0" applyBorder="1" applyAlignment="1">
      <alignment horizontal="left" vertical="top" wrapText="1"/>
    </xf>
    <xf numFmtId="0" fontId="24" fillId="0" borderId="83" xfId="0" applyFont="1" applyBorder="1" applyAlignment="1">
      <alignment horizontal="left" vertical="top" wrapText="1"/>
    </xf>
    <xf numFmtId="0" fontId="24" fillId="0" borderId="84" xfId="0" applyFont="1" applyBorder="1" applyAlignment="1">
      <alignment horizontal="left" vertical="top" wrapText="1"/>
    </xf>
    <xf numFmtId="0" fontId="24" fillId="0" borderId="49" xfId="0" applyFont="1" applyBorder="1" applyAlignment="1">
      <alignment horizontal="left" vertical="top" wrapText="1"/>
    </xf>
    <xf numFmtId="0" fontId="24" fillId="0" borderId="52" xfId="0" applyFont="1" applyBorder="1" applyAlignment="1">
      <alignment horizontal="left" vertical="top" wrapText="1"/>
    </xf>
    <xf numFmtId="0" fontId="23" fillId="0" borderId="53" xfId="0" applyFont="1" applyBorder="1" applyAlignment="1">
      <alignment horizontal="center" vertical="top"/>
    </xf>
    <xf numFmtId="0" fontId="23" fillId="0" borderId="30" xfId="0" applyFont="1" applyBorder="1" applyAlignment="1">
      <alignment horizontal="center" vertical="top"/>
    </xf>
    <xf numFmtId="0" fontId="24" fillId="0" borderId="39" xfId="0" applyFont="1" applyBorder="1" applyAlignment="1">
      <alignment horizontal="left" vertical="top" wrapText="1"/>
    </xf>
    <xf numFmtId="0" fontId="24" fillId="0" borderId="29" xfId="0" applyFont="1" applyBorder="1" applyAlignment="1">
      <alignment horizontal="left" vertical="top" wrapText="1"/>
    </xf>
    <xf numFmtId="0" fontId="23" fillId="0" borderId="40" xfId="0" applyFont="1" applyBorder="1" applyAlignment="1">
      <alignment horizontal="right" vertical="top"/>
    </xf>
    <xf numFmtId="0" fontId="23" fillId="0" borderId="39" xfId="0" applyFont="1" applyBorder="1" applyAlignment="1">
      <alignment horizontal="left" vertical="top"/>
    </xf>
    <xf numFmtId="0" fontId="23" fillId="0" borderId="29" xfId="0" applyFont="1" applyBorder="1" applyAlignment="1">
      <alignment horizontal="left" vertical="top"/>
    </xf>
    <xf numFmtId="0" fontId="23" fillId="0" borderId="49" xfId="0" applyFont="1" applyBorder="1" applyAlignment="1">
      <alignment horizontal="left" vertical="top"/>
    </xf>
    <xf numFmtId="0" fontId="23" fillId="0" borderId="52" xfId="0" applyFont="1" applyBorder="1" applyAlignment="1">
      <alignment horizontal="left" vertical="top"/>
    </xf>
    <xf numFmtId="0" fontId="18" fillId="0" borderId="60" xfId="0" applyFont="1" applyBorder="1" applyAlignment="1">
      <alignment horizontal="center" vertical="center" wrapText="1"/>
    </xf>
    <xf numFmtId="0" fontId="18" fillId="0" borderId="82"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left"/>
    </xf>
    <xf numFmtId="0" fontId="18" fillId="0" borderId="59"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2" xfId="0" applyFont="1" applyBorder="1" applyAlignment="1">
      <alignment horizontal="center" vertical="center"/>
    </xf>
    <xf numFmtId="3" fontId="36" fillId="0" borderId="0" xfId="13" applyNumberFormat="1" applyFont="1" applyAlignment="1">
      <alignment horizontal="center"/>
    </xf>
    <xf numFmtId="0" fontId="32" fillId="0" borderId="0" xfId="13" applyFont="1" applyBorder="1" applyAlignment="1">
      <alignment horizontal="center"/>
    </xf>
    <xf numFmtId="3" fontId="34" fillId="2" borderId="0" xfId="20" applyNumberFormat="1" applyFont="1" applyFill="1" applyAlignment="1">
      <alignment horizontal="center"/>
    </xf>
    <xf numFmtId="0" fontId="34" fillId="2" borderId="0" xfId="20" applyFont="1" applyFill="1" applyAlignment="1">
      <alignment horizontal="center"/>
    </xf>
    <xf numFmtId="3" fontId="32" fillId="2" borderId="0" xfId="20" applyNumberFormat="1" applyFont="1" applyFill="1" applyAlignment="1">
      <alignment horizontal="center"/>
    </xf>
    <xf numFmtId="0" fontId="32" fillId="2" borderId="0" xfId="20" applyFont="1" applyFill="1" applyAlignment="1">
      <alignment horizontal="center"/>
    </xf>
    <xf numFmtId="0" fontId="37" fillId="2" borderId="0" xfId="20" applyFont="1" applyFill="1" applyAlignment="1">
      <alignment horizontal="center"/>
    </xf>
    <xf numFmtId="0" fontId="31" fillId="2" borderId="0" xfId="20" applyFont="1" applyFill="1" applyAlignment="1">
      <alignment wrapText="1"/>
    </xf>
    <xf numFmtId="0" fontId="47" fillId="0" borderId="0" xfId="0" applyFont="1" applyAlignment="1">
      <alignment wrapText="1"/>
    </xf>
    <xf numFmtId="0" fontId="0" fillId="0" borderId="0" xfId="0" applyAlignment="1">
      <alignment wrapText="1"/>
    </xf>
  </cellXfs>
  <cellStyles count="23">
    <cellStyle name="Comma" xfId="1" builtinId="3"/>
    <cellStyle name="Comma 2" xfId="3"/>
    <cellStyle name="Comma 2 2" xfId="4"/>
    <cellStyle name="Comma 3" xfId="5"/>
    <cellStyle name="Comma 4" xfId="6"/>
    <cellStyle name="Comma 4 2" xfId="7"/>
    <cellStyle name="Currency 2" xfId="8"/>
    <cellStyle name="Currency 2 2" xfId="9"/>
    <cellStyle name="Currency 3" xfId="10"/>
    <cellStyle name="Currency 4" xfId="11"/>
    <cellStyle name="Currency 4 2" xfId="12"/>
    <cellStyle name="Normal" xfId="0" builtinId="0"/>
    <cellStyle name="Normal 2" xfId="13"/>
    <cellStyle name="Normal 3" xfId="2"/>
    <cellStyle name="Normal 4" xfId="14"/>
    <cellStyle name="Normal 5" xfId="21"/>
    <cellStyle name="Normal 6" xfId="22"/>
    <cellStyle name="Normal_Appendix Exhibits.FINAL 2" xfId="19"/>
    <cellStyle name="Normal_Sheet1 2" xfId="20"/>
    <cellStyle name="Percent 2" xfId="15"/>
    <cellStyle name="Percent 2 2" xfId="16"/>
    <cellStyle name="Percent 3" xfId="17"/>
    <cellStyle name="Percent 3 2" xfId="1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457200</xdr:colOff>
      <xdr:row>1</xdr:row>
      <xdr:rowOff>109560</xdr:rowOff>
    </xdr:from>
    <xdr:to>
      <xdr:col>11</xdr:col>
      <xdr:colOff>459740</xdr:colOff>
      <xdr:row>28</xdr:row>
      <xdr:rowOff>101599</xdr:rowOff>
    </xdr:to>
    <xdr:pic>
      <xdr:nvPicPr>
        <xdr:cNvPr id="2" name="Picture 1" descr="Organization Chart for the U.S. Department of Justice - as approved by Attorney General Eric H. Holder, Jr. on Augest 24, 20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120" y="363560"/>
          <a:ext cx="6301740" cy="5214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56"/>
  <sheetViews>
    <sheetView view="pageBreakPreview" zoomScale="75" zoomScaleNormal="75" zoomScaleSheetLayoutView="75" workbookViewId="0"/>
  </sheetViews>
  <sheetFormatPr defaultColWidth="9.140625" defaultRowHeight="15" x14ac:dyDescent="0.2"/>
  <cols>
    <col min="1" max="13" width="9.140625" style="219"/>
    <col min="14" max="14" width="2" style="220" customWidth="1"/>
    <col min="15" max="16384" width="9.140625" style="219"/>
  </cols>
  <sheetData>
    <row r="1" spans="1:14" ht="20.25" x14ac:dyDescent="0.3">
      <c r="A1" s="218" t="s">
        <v>182</v>
      </c>
      <c r="N1" s="220" t="s">
        <v>11</v>
      </c>
    </row>
    <row r="2" spans="1:14" x14ac:dyDescent="0.2">
      <c r="N2" s="220" t="s">
        <v>11</v>
      </c>
    </row>
    <row r="3" spans="1:14" x14ac:dyDescent="0.25">
      <c r="N3" s="220" t="s">
        <v>11</v>
      </c>
    </row>
    <row r="4" spans="1:14" x14ac:dyDescent="0.25">
      <c r="B4" s="226"/>
      <c r="N4" s="220" t="s">
        <v>11</v>
      </c>
    </row>
    <row r="5" spans="1:14" ht="15.6" x14ac:dyDescent="0.3">
      <c r="B5" s="221"/>
      <c r="N5" s="220" t="s">
        <v>11</v>
      </c>
    </row>
    <row r="6" spans="1:14" x14ac:dyDescent="0.2">
      <c r="N6" s="220" t="s">
        <v>11</v>
      </c>
    </row>
    <row r="7" spans="1:14" x14ac:dyDescent="0.2">
      <c r="N7" s="220" t="s">
        <v>11</v>
      </c>
    </row>
    <row r="8" spans="1:14" x14ac:dyDescent="0.2">
      <c r="N8" s="220" t="s">
        <v>11</v>
      </c>
    </row>
    <row r="9" spans="1:14" x14ac:dyDescent="0.2">
      <c r="N9" s="220" t="s">
        <v>11</v>
      </c>
    </row>
    <row r="10" spans="1:14" x14ac:dyDescent="0.2">
      <c r="N10" s="220" t="s">
        <v>11</v>
      </c>
    </row>
    <row r="11" spans="1:14" x14ac:dyDescent="0.2">
      <c r="N11" s="220" t="s">
        <v>11</v>
      </c>
    </row>
    <row r="12" spans="1:14" x14ac:dyDescent="0.2">
      <c r="N12" s="220" t="s">
        <v>11</v>
      </c>
    </row>
    <row r="13" spans="1:14" x14ac:dyDescent="0.2">
      <c r="N13" s="220" t="s">
        <v>11</v>
      </c>
    </row>
    <row r="14" spans="1:14" x14ac:dyDescent="0.2">
      <c r="N14" s="220" t="s">
        <v>11</v>
      </c>
    </row>
    <row r="15" spans="1:14" x14ac:dyDescent="0.2">
      <c r="N15" s="220" t="s">
        <v>11</v>
      </c>
    </row>
    <row r="16" spans="1:14" x14ac:dyDescent="0.2">
      <c r="N16" s="220" t="s">
        <v>11</v>
      </c>
    </row>
    <row r="17" spans="1:14" x14ac:dyDescent="0.2">
      <c r="N17" s="220" t="s">
        <v>11</v>
      </c>
    </row>
    <row r="18" spans="1:14" x14ac:dyDescent="0.2">
      <c r="N18" s="220" t="s">
        <v>11</v>
      </c>
    </row>
    <row r="19" spans="1:14" x14ac:dyDescent="0.2">
      <c r="N19" s="220" t="s">
        <v>11</v>
      </c>
    </row>
    <row r="20" spans="1:14" x14ac:dyDescent="0.2">
      <c r="N20" s="220" t="s">
        <v>11</v>
      </c>
    </row>
    <row r="21" spans="1:14" x14ac:dyDescent="0.2">
      <c r="N21" s="220" t="s">
        <v>11</v>
      </c>
    </row>
    <row r="22" spans="1:14" x14ac:dyDescent="0.2">
      <c r="N22" s="220" t="s">
        <v>11</v>
      </c>
    </row>
    <row r="23" spans="1:14" x14ac:dyDescent="0.2">
      <c r="N23" s="220" t="s">
        <v>11</v>
      </c>
    </row>
    <row r="24" spans="1:14" x14ac:dyDescent="0.2">
      <c r="N24" s="220" t="s">
        <v>11</v>
      </c>
    </row>
    <row r="25" spans="1:14" x14ac:dyDescent="0.2">
      <c r="N25" s="220" t="s">
        <v>11</v>
      </c>
    </row>
    <row r="26" spans="1:14" x14ac:dyDescent="0.2">
      <c r="N26" s="220" t="s">
        <v>11</v>
      </c>
    </row>
    <row r="27" spans="1:14" x14ac:dyDescent="0.2">
      <c r="N27" s="220" t="s">
        <v>11</v>
      </c>
    </row>
    <row r="28" spans="1:14" x14ac:dyDescent="0.2">
      <c r="N28" s="220" t="s">
        <v>11</v>
      </c>
    </row>
    <row r="29" spans="1:14" x14ac:dyDescent="0.2">
      <c r="A29" s="274"/>
      <c r="B29" s="275"/>
      <c r="C29" s="275"/>
      <c r="D29" s="275"/>
      <c r="E29" s="275"/>
      <c r="F29" s="275"/>
      <c r="G29" s="275"/>
      <c r="H29" s="275"/>
      <c r="I29" s="275"/>
      <c r="J29" s="275"/>
      <c r="K29" s="275"/>
      <c r="L29" s="275"/>
      <c r="M29" s="275"/>
      <c r="N29" s="220" t="s">
        <v>12</v>
      </c>
    </row>
    <row r="31" spans="1:14" ht="21" customHeight="1" x14ac:dyDescent="0.2">
      <c r="A31" s="276"/>
      <c r="B31" s="276"/>
      <c r="C31" s="276"/>
      <c r="D31" s="276"/>
      <c r="E31" s="276"/>
      <c r="F31" s="276"/>
      <c r="G31" s="276"/>
      <c r="H31" s="276"/>
      <c r="I31" s="276"/>
      <c r="J31" s="276"/>
      <c r="K31" s="222"/>
    </row>
    <row r="32" spans="1:14" ht="72.75" customHeight="1" x14ac:dyDescent="0.2">
      <c r="A32" s="277"/>
      <c r="B32" s="277"/>
      <c r="C32" s="277"/>
      <c r="D32" s="277"/>
      <c r="E32" s="277"/>
      <c r="F32" s="277"/>
      <c r="G32" s="277"/>
      <c r="H32" s="277"/>
      <c r="I32" s="277"/>
      <c r="J32" s="277"/>
      <c r="K32" s="223"/>
    </row>
    <row r="200" spans="1:1" x14ac:dyDescent="0.2">
      <c r="A200" s="219" t="s">
        <v>183</v>
      </c>
    </row>
    <row r="256" spans="1:1" ht="15.75" x14ac:dyDescent="0.25">
      <c r="A256" s="224" t="s">
        <v>184</v>
      </c>
    </row>
  </sheetData>
  <mergeCells count="3">
    <mergeCell ref="A29:M29"/>
    <mergeCell ref="A31:J31"/>
    <mergeCell ref="A32:J32"/>
  </mergeCells>
  <printOptions horizontalCentered="1"/>
  <pageMargins left="0.75" right="0.75" top="1" bottom="1" header="0.5" footer="0.5"/>
  <pageSetup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32"/>
  <sheetViews>
    <sheetView view="pageBreakPreview" zoomScaleNormal="100" zoomScaleSheetLayoutView="100" workbookViewId="0">
      <selection activeCell="A34" sqref="A34"/>
    </sheetView>
  </sheetViews>
  <sheetFormatPr defaultColWidth="9.140625" defaultRowHeight="14.25" x14ac:dyDescent="0.2"/>
  <cols>
    <col min="1" max="1" width="45.85546875" style="9" customWidth="1"/>
    <col min="2" max="9" width="13.7109375" style="9" customWidth="1"/>
    <col min="10" max="10" width="15" style="9" customWidth="1"/>
    <col min="11" max="11" width="14" style="4" bestFit="1" customWidth="1"/>
    <col min="12" max="12" width="4.5703125" style="9" customWidth="1"/>
    <col min="13" max="14" width="8.28515625" style="9" customWidth="1"/>
    <col min="15" max="15" width="12.7109375" style="9" customWidth="1"/>
    <col min="16" max="17" width="8.28515625" style="9" customWidth="1"/>
    <col min="18" max="18" width="12.7109375" style="9" customWidth="1"/>
    <col min="19" max="16384" width="9.140625" style="9"/>
  </cols>
  <sheetData>
    <row r="1" spans="1:18" ht="18" x14ac:dyDescent="0.25">
      <c r="A1" s="280" t="s">
        <v>45</v>
      </c>
      <c r="B1" s="280"/>
      <c r="C1" s="280"/>
      <c r="D1" s="280"/>
      <c r="E1" s="280"/>
      <c r="F1" s="280"/>
      <c r="G1" s="280"/>
      <c r="H1" s="280"/>
      <c r="I1" s="280"/>
      <c r="J1" s="280"/>
      <c r="K1" s="68" t="s">
        <v>11</v>
      </c>
      <c r="L1" s="6"/>
      <c r="M1" s="6"/>
      <c r="N1" s="6"/>
      <c r="O1" s="6"/>
      <c r="P1" s="6"/>
      <c r="Q1" s="6"/>
      <c r="R1" s="6"/>
    </row>
    <row r="2" spans="1:18" ht="15" x14ac:dyDescent="0.2">
      <c r="A2" s="281" t="s">
        <v>186</v>
      </c>
      <c r="B2" s="281"/>
      <c r="C2" s="281"/>
      <c r="D2" s="281"/>
      <c r="E2" s="281"/>
      <c r="F2" s="281"/>
      <c r="G2" s="281"/>
      <c r="H2" s="281"/>
      <c r="I2" s="281"/>
      <c r="J2" s="281"/>
      <c r="K2" s="68" t="s">
        <v>11</v>
      </c>
      <c r="L2" s="7"/>
      <c r="M2" s="7"/>
      <c r="N2" s="7"/>
      <c r="O2" s="7"/>
      <c r="P2" s="7"/>
      <c r="Q2" s="7"/>
      <c r="R2" s="7"/>
    </row>
    <row r="3" spans="1:18" x14ac:dyDescent="0.2">
      <c r="A3" s="293" t="s">
        <v>1</v>
      </c>
      <c r="B3" s="293"/>
      <c r="C3" s="293"/>
      <c r="D3" s="293"/>
      <c r="E3" s="293"/>
      <c r="F3" s="293"/>
      <c r="G3" s="293"/>
      <c r="H3" s="293"/>
      <c r="I3" s="293"/>
      <c r="J3" s="293"/>
      <c r="K3" s="68" t="s">
        <v>11</v>
      </c>
      <c r="L3" s="10"/>
      <c r="M3" s="10"/>
      <c r="N3" s="10"/>
      <c r="O3" s="10"/>
      <c r="P3" s="10"/>
      <c r="Q3" s="10"/>
      <c r="R3" s="10"/>
    </row>
    <row r="4" spans="1:18" x14ac:dyDescent="0.2">
      <c r="A4" s="287" t="s">
        <v>2</v>
      </c>
      <c r="B4" s="287"/>
      <c r="C4" s="287"/>
      <c r="D4" s="287"/>
      <c r="E4" s="287"/>
      <c r="F4" s="287"/>
      <c r="G4" s="287"/>
      <c r="H4" s="287"/>
      <c r="I4" s="287"/>
      <c r="J4" s="287"/>
      <c r="K4" s="68" t="s">
        <v>11</v>
      </c>
      <c r="L4" s="8"/>
      <c r="M4" s="8"/>
      <c r="N4" s="8"/>
      <c r="O4" s="8"/>
      <c r="P4" s="8"/>
      <c r="Q4" s="8"/>
      <c r="R4" s="8"/>
    </row>
    <row r="5" spans="1:18" x14ac:dyDescent="0.2">
      <c r="A5" s="287"/>
      <c r="B5" s="287"/>
      <c r="C5" s="287"/>
      <c r="D5" s="287"/>
      <c r="E5" s="287"/>
      <c r="F5" s="287"/>
      <c r="G5" s="287"/>
      <c r="H5" s="287"/>
      <c r="I5" s="287"/>
      <c r="J5" s="287"/>
      <c r="K5" s="68" t="s">
        <v>11</v>
      </c>
      <c r="L5" s="8"/>
      <c r="M5" s="8"/>
      <c r="N5" s="8"/>
      <c r="O5" s="8"/>
      <c r="P5" s="8"/>
      <c r="Q5" s="8"/>
      <c r="R5" s="8"/>
    </row>
    <row r="6" spans="1:18" ht="15" thickBot="1" x14ac:dyDescent="0.25">
      <c r="A6" s="287"/>
      <c r="B6" s="287"/>
      <c r="C6" s="287"/>
      <c r="D6" s="287"/>
      <c r="E6" s="287"/>
      <c r="F6" s="287"/>
      <c r="G6" s="287"/>
      <c r="H6" s="287"/>
      <c r="I6" s="287"/>
      <c r="J6" s="287"/>
      <c r="K6" s="68" t="s">
        <v>11</v>
      </c>
      <c r="L6" s="8"/>
      <c r="M6" s="8"/>
      <c r="N6" s="8"/>
      <c r="O6" s="8"/>
      <c r="P6" s="8"/>
      <c r="Q6" s="8"/>
      <c r="R6" s="8"/>
    </row>
    <row r="7" spans="1:18" s="21" customFormat="1" ht="48" customHeight="1" x14ac:dyDescent="0.2">
      <c r="A7" s="299" t="s">
        <v>47</v>
      </c>
      <c r="B7" s="342" t="s">
        <v>179</v>
      </c>
      <c r="C7" s="294"/>
      <c r="D7" s="342" t="s">
        <v>180</v>
      </c>
      <c r="E7" s="294"/>
      <c r="F7" s="343" t="s">
        <v>160</v>
      </c>
      <c r="G7" s="337"/>
      <c r="H7" s="337"/>
      <c r="I7" s="337"/>
      <c r="J7" s="344"/>
      <c r="K7" s="68" t="s">
        <v>11</v>
      </c>
    </row>
    <row r="8" spans="1:18" s="21" customFormat="1" ht="28.5" x14ac:dyDescent="0.2">
      <c r="A8" s="301"/>
      <c r="B8" s="69" t="s">
        <v>3</v>
      </c>
      <c r="C8" s="69" t="s">
        <v>43</v>
      </c>
      <c r="D8" s="69" t="s">
        <v>3</v>
      </c>
      <c r="E8" s="69" t="s">
        <v>43</v>
      </c>
      <c r="F8" s="69" t="s">
        <v>46</v>
      </c>
      <c r="G8" s="69" t="s">
        <v>17</v>
      </c>
      <c r="H8" s="144" t="s">
        <v>19</v>
      </c>
      <c r="I8" s="69" t="s">
        <v>65</v>
      </c>
      <c r="J8" s="71" t="s">
        <v>66</v>
      </c>
      <c r="K8" s="68" t="s">
        <v>11</v>
      </c>
    </row>
    <row r="9" spans="1:18" x14ac:dyDescent="0.2">
      <c r="A9" s="72" t="s">
        <v>64</v>
      </c>
      <c r="B9" s="145">
        <v>7</v>
      </c>
      <c r="C9" s="145">
        <v>5</v>
      </c>
      <c r="D9" s="145">
        <f t="shared" ref="D9:E12" si="0">B9</f>
        <v>7</v>
      </c>
      <c r="E9" s="145">
        <f t="shared" si="0"/>
        <v>5</v>
      </c>
      <c r="F9" s="145">
        <v>0</v>
      </c>
      <c r="G9" s="145">
        <v>0</v>
      </c>
      <c r="H9" s="145">
        <v>0</v>
      </c>
      <c r="I9" s="145">
        <f>D9+F9+G9+H9</f>
        <v>7</v>
      </c>
      <c r="J9" s="146">
        <f>E9</f>
        <v>5</v>
      </c>
      <c r="K9" s="68" t="s">
        <v>11</v>
      </c>
    </row>
    <row r="10" spans="1:18" x14ac:dyDescent="0.2">
      <c r="A10" s="131" t="s">
        <v>63</v>
      </c>
      <c r="B10" s="159">
        <v>40</v>
      </c>
      <c r="C10" s="159">
        <v>0</v>
      </c>
      <c r="D10" s="159">
        <f t="shared" si="0"/>
        <v>40</v>
      </c>
      <c r="E10" s="159">
        <f t="shared" si="0"/>
        <v>0</v>
      </c>
      <c r="F10" s="159">
        <v>0</v>
      </c>
      <c r="G10" s="159">
        <v>0</v>
      </c>
      <c r="H10" s="159">
        <v>0</v>
      </c>
      <c r="I10" s="159">
        <f t="shared" ref="I10:I29" si="1">D10+F10+G10+H10</f>
        <v>40</v>
      </c>
      <c r="J10" s="160">
        <f>E10</f>
        <v>0</v>
      </c>
      <c r="K10" s="68" t="s">
        <v>11</v>
      </c>
    </row>
    <row r="11" spans="1:18" x14ac:dyDescent="0.2">
      <c r="A11" s="73" t="s">
        <v>48</v>
      </c>
      <c r="B11" s="157">
        <v>0</v>
      </c>
      <c r="C11" s="157">
        <v>0</v>
      </c>
      <c r="D11" s="242">
        <f t="shared" si="0"/>
        <v>0</v>
      </c>
      <c r="E11" s="157">
        <f t="shared" si="0"/>
        <v>0</v>
      </c>
      <c r="F11" s="157">
        <v>0</v>
      </c>
      <c r="G11" s="157">
        <v>0</v>
      </c>
      <c r="H11" s="157">
        <v>0</v>
      </c>
      <c r="I11" s="157">
        <f t="shared" si="1"/>
        <v>0</v>
      </c>
      <c r="J11" s="243">
        <f>E11</f>
        <v>0</v>
      </c>
      <c r="K11" s="68" t="s">
        <v>11</v>
      </c>
    </row>
    <row r="12" spans="1:18" x14ac:dyDescent="0.2">
      <c r="A12" s="74" t="s">
        <v>49</v>
      </c>
      <c r="B12" s="26">
        <v>29</v>
      </c>
      <c r="C12" s="26">
        <v>1</v>
      </c>
      <c r="D12" s="26">
        <f t="shared" si="0"/>
        <v>29</v>
      </c>
      <c r="E12" s="26">
        <f t="shared" si="0"/>
        <v>1</v>
      </c>
      <c r="F12" s="26">
        <v>2</v>
      </c>
      <c r="G12" s="26">
        <v>0</v>
      </c>
      <c r="H12" s="26">
        <v>0</v>
      </c>
      <c r="I12" s="26">
        <f t="shared" si="1"/>
        <v>31</v>
      </c>
      <c r="J12" s="147">
        <f>E12</f>
        <v>1</v>
      </c>
      <c r="K12" s="68" t="s">
        <v>11</v>
      </c>
    </row>
    <row r="13" spans="1:18" x14ac:dyDescent="0.2">
      <c r="A13" s="74" t="s">
        <v>50</v>
      </c>
      <c r="B13" s="26">
        <v>209</v>
      </c>
      <c r="C13" s="26">
        <v>19</v>
      </c>
      <c r="D13" s="26">
        <f>B13+1</f>
        <v>210</v>
      </c>
      <c r="E13" s="26">
        <v>17</v>
      </c>
      <c r="F13" s="26">
        <v>7</v>
      </c>
      <c r="G13" s="26">
        <v>8</v>
      </c>
      <c r="H13" s="26">
        <v>0</v>
      </c>
      <c r="I13" s="26">
        <f t="shared" si="1"/>
        <v>225</v>
      </c>
      <c r="J13" s="147">
        <v>8</v>
      </c>
      <c r="K13" s="68" t="s">
        <v>11</v>
      </c>
    </row>
    <row r="14" spans="1:18" x14ac:dyDescent="0.2">
      <c r="A14" s="74" t="s">
        <v>51</v>
      </c>
      <c r="B14" s="26">
        <v>47</v>
      </c>
      <c r="C14" s="26">
        <v>1</v>
      </c>
      <c r="D14" s="26">
        <f>B14</f>
        <v>47</v>
      </c>
      <c r="E14" s="26">
        <f>C14</f>
        <v>1</v>
      </c>
      <c r="F14" s="26">
        <v>2</v>
      </c>
      <c r="G14" s="26">
        <v>0</v>
      </c>
      <c r="H14" s="26">
        <v>0</v>
      </c>
      <c r="I14" s="26">
        <f t="shared" si="1"/>
        <v>49</v>
      </c>
      <c r="J14" s="147">
        <f>E14</f>
        <v>1</v>
      </c>
      <c r="K14" s="68" t="s">
        <v>11</v>
      </c>
    </row>
    <row r="15" spans="1:18" x14ac:dyDescent="0.2">
      <c r="A15" s="74" t="s">
        <v>52</v>
      </c>
      <c r="B15" s="26">
        <v>137</v>
      </c>
      <c r="C15" s="26">
        <v>24</v>
      </c>
      <c r="D15" s="26">
        <f>B15+6</f>
        <v>143</v>
      </c>
      <c r="E15" s="26">
        <f>C15-5</f>
        <v>19</v>
      </c>
      <c r="F15" s="26">
        <v>53</v>
      </c>
      <c r="G15" s="26">
        <v>5</v>
      </c>
      <c r="H15" s="26">
        <v>0</v>
      </c>
      <c r="I15" s="26">
        <f t="shared" si="1"/>
        <v>201</v>
      </c>
      <c r="J15" s="147">
        <v>3</v>
      </c>
      <c r="K15" s="68" t="s">
        <v>11</v>
      </c>
    </row>
    <row r="16" spans="1:18" x14ac:dyDescent="0.2">
      <c r="A16" s="74" t="s">
        <v>53</v>
      </c>
      <c r="B16" s="26">
        <v>12</v>
      </c>
      <c r="C16" s="26">
        <v>16</v>
      </c>
      <c r="D16" s="26">
        <f t="shared" ref="D16:D25" si="2">B16</f>
        <v>12</v>
      </c>
      <c r="E16" s="26">
        <f t="shared" ref="E16:E25" si="3">C16</f>
        <v>16</v>
      </c>
      <c r="F16" s="26">
        <v>2</v>
      </c>
      <c r="G16" s="26">
        <v>0</v>
      </c>
      <c r="H16" s="26">
        <v>0</v>
      </c>
      <c r="I16" s="26">
        <f t="shared" si="1"/>
        <v>14</v>
      </c>
      <c r="J16" s="147">
        <v>2</v>
      </c>
      <c r="K16" s="68" t="s">
        <v>11</v>
      </c>
    </row>
    <row r="17" spans="1:11" x14ac:dyDescent="0.2">
      <c r="A17" s="74" t="s">
        <v>54</v>
      </c>
      <c r="B17" s="26">
        <v>12</v>
      </c>
      <c r="C17" s="26">
        <v>4</v>
      </c>
      <c r="D17" s="26">
        <f t="shared" si="2"/>
        <v>12</v>
      </c>
      <c r="E17" s="26">
        <f t="shared" si="3"/>
        <v>4</v>
      </c>
      <c r="F17" s="26">
        <v>0</v>
      </c>
      <c r="G17" s="26">
        <v>0</v>
      </c>
      <c r="H17" s="26">
        <v>0</v>
      </c>
      <c r="I17" s="26">
        <f t="shared" si="1"/>
        <v>12</v>
      </c>
      <c r="J17" s="147">
        <f t="shared" ref="J17:J25" si="4">E17</f>
        <v>4</v>
      </c>
      <c r="K17" s="68" t="s">
        <v>11</v>
      </c>
    </row>
    <row r="18" spans="1:11" x14ac:dyDescent="0.2">
      <c r="A18" s="74" t="s">
        <v>55</v>
      </c>
      <c r="B18" s="26">
        <v>26</v>
      </c>
      <c r="C18" s="26">
        <v>0</v>
      </c>
      <c r="D18" s="26">
        <f t="shared" si="2"/>
        <v>26</v>
      </c>
      <c r="E18" s="26">
        <f t="shared" si="3"/>
        <v>0</v>
      </c>
      <c r="F18" s="26">
        <v>0</v>
      </c>
      <c r="G18" s="26">
        <v>0</v>
      </c>
      <c r="H18" s="26">
        <v>0</v>
      </c>
      <c r="I18" s="26">
        <f t="shared" si="1"/>
        <v>26</v>
      </c>
      <c r="J18" s="147">
        <f t="shared" si="4"/>
        <v>0</v>
      </c>
      <c r="K18" s="68" t="s">
        <v>11</v>
      </c>
    </row>
    <row r="19" spans="1:11" x14ac:dyDescent="0.2">
      <c r="A19" s="74" t="s">
        <v>56</v>
      </c>
      <c r="B19" s="26">
        <v>34</v>
      </c>
      <c r="C19" s="26">
        <v>4</v>
      </c>
      <c r="D19" s="26">
        <f t="shared" si="2"/>
        <v>34</v>
      </c>
      <c r="E19" s="26">
        <f t="shared" si="3"/>
        <v>4</v>
      </c>
      <c r="F19" s="26">
        <v>0</v>
      </c>
      <c r="G19" s="26">
        <v>0</v>
      </c>
      <c r="H19" s="26">
        <v>0</v>
      </c>
      <c r="I19" s="26">
        <f t="shared" si="1"/>
        <v>34</v>
      </c>
      <c r="J19" s="147">
        <f t="shared" si="4"/>
        <v>4</v>
      </c>
      <c r="K19" s="68" t="s">
        <v>11</v>
      </c>
    </row>
    <row r="20" spans="1:11" x14ac:dyDescent="0.2">
      <c r="A20" s="74" t="s">
        <v>57</v>
      </c>
      <c r="B20" s="26">
        <v>1</v>
      </c>
      <c r="C20" s="26">
        <v>1</v>
      </c>
      <c r="D20" s="26">
        <f t="shared" si="2"/>
        <v>1</v>
      </c>
      <c r="E20" s="26">
        <f t="shared" si="3"/>
        <v>1</v>
      </c>
      <c r="F20" s="26">
        <v>0</v>
      </c>
      <c r="G20" s="26">
        <v>0</v>
      </c>
      <c r="H20" s="26">
        <v>0</v>
      </c>
      <c r="I20" s="26">
        <f t="shared" si="1"/>
        <v>1</v>
      </c>
      <c r="J20" s="147">
        <f t="shared" si="4"/>
        <v>1</v>
      </c>
      <c r="K20" s="68" t="s">
        <v>11</v>
      </c>
    </row>
    <row r="21" spans="1:11" x14ac:dyDescent="0.2">
      <c r="A21" s="74" t="s">
        <v>58</v>
      </c>
      <c r="B21" s="26">
        <v>0</v>
      </c>
      <c r="C21" s="26">
        <v>0</v>
      </c>
      <c r="D21" s="26">
        <f t="shared" si="2"/>
        <v>0</v>
      </c>
      <c r="E21" s="26">
        <f t="shared" si="3"/>
        <v>0</v>
      </c>
      <c r="F21" s="26">
        <v>0</v>
      </c>
      <c r="G21" s="26">
        <v>0</v>
      </c>
      <c r="H21" s="26">
        <v>0</v>
      </c>
      <c r="I21" s="26">
        <f t="shared" si="1"/>
        <v>0</v>
      </c>
      <c r="J21" s="147">
        <f t="shared" si="4"/>
        <v>0</v>
      </c>
      <c r="K21" s="68" t="s">
        <v>11</v>
      </c>
    </row>
    <row r="22" spans="1:11" x14ac:dyDescent="0.2">
      <c r="A22" s="74" t="s">
        <v>59</v>
      </c>
      <c r="B22" s="26">
        <v>0</v>
      </c>
      <c r="C22" s="26">
        <v>0</v>
      </c>
      <c r="D22" s="26">
        <f t="shared" si="2"/>
        <v>0</v>
      </c>
      <c r="E22" s="26">
        <f t="shared" si="3"/>
        <v>0</v>
      </c>
      <c r="F22" s="26">
        <v>0</v>
      </c>
      <c r="G22" s="26">
        <v>0</v>
      </c>
      <c r="H22" s="26">
        <v>0</v>
      </c>
      <c r="I22" s="26">
        <f t="shared" si="1"/>
        <v>0</v>
      </c>
      <c r="J22" s="147">
        <f t="shared" si="4"/>
        <v>0</v>
      </c>
      <c r="K22" s="68" t="s">
        <v>11</v>
      </c>
    </row>
    <row r="23" spans="1:11" x14ac:dyDescent="0.2">
      <c r="A23" s="74" t="s">
        <v>60</v>
      </c>
      <c r="B23" s="26">
        <v>2</v>
      </c>
      <c r="C23" s="26">
        <v>0</v>
      </c>
      <c r="D23" s="26">
        <f t="shared" si="2"/>
        <v>2</v>
      </c>
      <c r="E23" s="26">
        <f t="shared" si="3"/>
        <v>0</v>
      </c>
      <c r="F23" s="26">
        <v>0</v>
      </c>
      <c r="G23" s="26">
        <v>0</v>
      </c>
      <c r="H23" s="26">
        <v>0</v>
      </c>
      <c r="I23" s="26">
        <f t="shared" si="1"/>
        <v>2</v>
      </c>
      <c r="J23" s="147">
        <f t="shared" si="4"/>
        <v>0</v>
      </c>
      <c r="K23" s="68" t="s">
        <v>11</v>
      </c>
    </row>
    <row r="24" spans="1:11" x14ac:dyDescent="0.2">
      <c r="A24" s="74" t="s">
        <v>62</v>
      </c>
      <c r="B24" s="26">
        <v>4</v>
      </c>
      <c r="C24" s="26">
        <v>0</v>
      </c>
      <c r="D24" s="26">
        <f t="shared" si="2"/>
        <v>4</v>
      </c>
      <c r="E24" s="26">
        <f t="shared" si="3"/>
        <v>0</v>
      </c>
      <c r="F24" s="26">
        <v>0</v>
      </c>
      <c r="G24" s="26">
        <v>0</v>
      </c>
      <c r="H24" s="26">
        <v>0</v>
      </c>
      <c r="I24" s="26">
        <f t="shared" si="1"/>
        <v>4</v>
      </c>
      <c r="J24" s="147">
        <f t="shared" si="4"/>
        <v>0</v>
      </c>
      <c r="K24" s="68" t="s">
        <v>11</v>
      </c>
    </row>
    <row r="25" spans="1:11" x14ac:dyDescent="0.2">
      <c r="A25" s="74" t="s">
        <v>61</v>
      </c>
      <c r="B25" s="26">
        <v>0</v>
      </c>
      <c r="C25" s="26">
        <v>0</v>
      </c>
      <c r="D25" s="26">
        <f t="shared" si="2"/>
        <v>0</v>
      </c>
      <c r="E25" s="26">
        <f t="shared" si="3"/>
        <v>0</v>
      </c>
      <c r="F25" s="26">
        <v>0</v>
      </c>
      <c r="G25" s="26">
        <v>0</v>
      </c>
      <c r="H25" s="26">
        <v>0</v>
      </c>
      <c r="I25" s="26">
        <f t="shared" si="1"/>
        <v>0</v>
      </c>
      <c r="J25" s="147">
        <f t="shared" si="4"/>
        <v>0</v>
      </c>
      <c r="K25" s="68" t="s">
        <v>11</v>
      </c>
    </row>
    <row r="26" spans="1:11" ht="15" x14ac:dyDescent="0.25">
      <c r="A26" s="77" t="s">
        <v>13</v>
      </c>
      <c r="B26" s="150">
        <f t="shared" ref="B26:I26" si="5">SUM(B9:B25)</f>
        <v>560</v>
      </c>
      <c r="C26" s="268">
        <f t="shared" si="5"/>
        <v>75</v>
      </c>
      <c r="D26" s="150">
        <f t="shared" si="5"/>
        <v>567</v>
      </c>
      <c r="E26" s="150">
        <f t="shared" si="5"/>
        <v>68</v>
      </c>
      <c r="F26" s="150">
        <f t="shared" si="5"/>
        <v>66</v>
      </c>
      <c r="G26" s="150">
        <f t="shared" si="5"/>
        <v>13</v>
      </c>
      <c r="H26" s="150">
        <f t="shared" si="5"/>
        <v>0</v>
      </c>
      <c r="I26" s="150">
        <f t="shared" si="5"/>
        <v>646</v>
      </c>
      <c r="J26" s="151">
        <f>SUM(J9:J25)</f>
        <v>29</v>
      </c>
      <c r="K26" s="68" t="s">
        <v>11</v>
      </c>
    </row>
    <row r="27" spans="1:11" x14ac:dyDescent="0.2">
      <c r="A27" s="75" t="s">
        <v>67</v>
      </c>
      <c r="B27" s="157">
        <v>558</v>
      </c>
      <c r="C27" s="263">
        <v>75</v>
      </c>
      <c r="D27" s="157">
        <v>565</v>
      </c>
      <c r="E27" s="157">
        <v>68</v>
      </c>
      <c r="F27" s="157">
        <v>66</v>
      </c>
      <c r="G27" s="157">
        <v>13</v>
      </c>
      <c r="H27" s="157">
        <f t="shared" ref="H27:H29" si="6">SUM(H11:H26)</f>
        <v>0</v>
      </c>
      <c r="I27" s="157">
        <f t="shared" si="1"/>
        <v>644</v>
      </c>
      <c r="J27" s="158">
        <v>29</v>
      </c>
      <c r="K27" s="68" t="s">
        <v>11</v>
      </c>
    </row>
    <row r="28" spans="1:11" x14ac:dyDescent="0.2">
      <c r="A28" s="76" t="s">
        <v>68</v>
      </c>
      <c r="B28" s="26">
        <v>0</v>
      </c>
      <c r="C28" s="264">
        <v>0</v>
      </c>
      <c r="D28" s="26">
        <v>0</v>
      </c>
      <c r="E28" s="26">
        <v>0</v>
      </c>
      <c r="F28" s="26">
        <v>0</v>
      </c>
      <c r="G28" s="26">
        <v>0</v>
      </c>
      <c r="H28" s="26">
        <f t="shared" si="6"/>
        <v>0</v>
      </c>
      <c r="I28" s="26">
        <f t="shared" si="1"/>
        <v>0</v>
      </c>
      <c r="J28" s="147">
        <v>0</v>
      </c>
      <c r="K28" s="68" t="s">
        <v>11</v>
      </c>
    </row>
    <row r="29" spans="1:11" x14ac:dyDescent="0.2">
      <c r="A29" s="76" t="s">
        <v>69</v>
      </c>
      <c r="B29" s="26">
        <v>2</v>
      </c>
      <c r="C29" s="264">
        <v>0</v>
      </c>
      <c r="D29" s="26">
        <v>2</v>
      </c>
      <c r="E29" s="26">
        <v>0</v>
      </c>
      <c r="F29" s="26">
        <v>0</v>
      </c>
      <c r="G29" s="26">
        <v>0</v>
      </c>
      <c r="H29" s="26">
        <f t="shared" si="6"/>
        <v>0</v>
      </c>
      <c r="I29" s="26">
        <f t="shared" si="1"/>
        <v>2</v>
      </c>
      <c r="J29" s="147">
        <v>0</v>
      </c>
      <c r="K29" s="68" t="s">
        <v>11</v>
      </c>
    </row>
    <row r="30" spans="1:11" ht="15" x14ac:dyDescent="0.25">
      <c r="A30" s="77" t="s">
        <v>13</v>
      </c>
      <c r="B30" s="150">
        <f>SUM(B27:B29)</f>
        <v>560</v>
      </c>
      <c r="C30" s="268">
        <f t="shared" ref="C30:J30" si="7">SUM(C27:C29)</f>
        <v>75</v>
      </c>
      <c r="D30" s="150">
        <f t="shared" si="7"/>
        <v>567</v>
      </c>
      <c r="E30" s="150">
        <f t="shared" si="7"/>
        <v>68</v>
      </c>
      <c r="F30" s="150">
        <f t="shared" si="7"/>
        <v>66</v>
      </c>
      <c r="G30" s="150">
        <f t="shared" si="7"/>
        <v>13</v>
      </c>
      <c r="H30" s="150">
        <f t="shared" si="7"/>
        <v>0</v>
      </c>
      <c r="I30" s="150">
        <f t="shared" si="7"/>
        <v>646</v>
      </c>
      <c r="J30" s="151">
        <f t="shared" si="7"/>
        <v>29</v>
      </c>
      <c r="K30" s="68" t="s">
        <v>11</v>
      </c>
    </row>
    <row r="31" spans="1:11" x14ac:dyDescent="0.2">
      <c r="A31" s="183"/>
      <c r="K31" s="68" t="s">
        <v>12</v>
      </c>
    </row>
    <row r="32" spans="1:11" x14ac:dyDescent="0.2">
      <c r="A32" s="183"/>
    </row>
  </sheetData>
  <mergeCells count="10">
    <mergeCell ref="B7:C7"/>
    <mergeCell ref="D7:E7"/>
    <mergeCell ref="F7:J7"/>
    <mergeCell ref="A1:J1"/>
    <mergeCell ref="A2:J2"/>
    <mergeCell ref="A3:J3"/>
    <mergeCell ref="A4:J4"/>
    <mergeCell ref="A5:J5"/>
    <mergeCell ref="A7:A8"/>
    <mergeCell ref="A6:J6"/>
  </mergeCells>
  <printOptions horizontalCentered="1"/>
  <pageMargins left="0.7" right="0.7" top="0.75" bottom="0.75" header="0.3" footer="0.3"/>
  <pageSetup scale="71" orientation="landscape" r:id="rId1"/>
  <headerFooter>
    <oddHeader>&amp;L&amp;"Arial,Bold"&amp;12I. Detail of Permanent Positions by Category</oddHeader>
    <oddFooter>&amp;C&amp;"Arial,Regular"Exhibit I - Details of Permanent Positions by Category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4"/>
  <sheetViews>
    <sheetView tabSelected="1" view="pageBreakPreview" topLeftCell="A28" zoomScale="80" zoomScaleNormal="100" zoomScaleSheetLayoutView="80" workbookViewId="0">
      <selection activeCell="A28" sqref="A28"/>
    </sheetView>
  </sheetViews>
  <sheetFormatPr defaultColWidth="9.140625" defaultRowHeight="14.25" x14ac:dyDescent="0.2"/>
  <cols>
    <col min="1" max="1" width="63.5703125" style="9" customWidth="1"/>
    <col min="2" max="2" width="8.7109375" style="9" customWidth="1"/>
    <col min="3" max="3" width="12.7109375" style="9" customWidth="1"/>
    <col min="4" max="4" width="8.7109375" style="9" customWidth="1"/>
    <col min="5" max="7" width="12.7109375" style="9" customWidth="1"/>
    <col min="8" max="8" width="14" style="4" bestFit="1" customWidth="1"/>
    <col min="9" max="9" width="4.5703125" style="9" customWidth="1"/>
    <col min="10" max="11" width="8.28515625" style="9" customWidth="1"/>
    <col min="12" max="12" width="12.7109375" style="9" customWidth="1"/>
    <col min="13" max="14" width="8.28515625" style="9" customWidth="1"/>
    <col min="15" max="15" width="12.7109375" style="9" customWidth="1"/>
    <col min="16" max="16384" width="9.140625" style="9"/>
  </cols>
  <sheetData>
    <row r="1" spans="1:15" ht="18" x14ac:dyDescent="0.25">
      <c r="A1" s="280" t="s">
        <v>102</v>
      </c>
      <c r="B1" s="280"/>
      <c r="C1" s="280"/>
      <c r="D1" s="280"/>
      <c r="E1" s="280"/>
      <c r="F1" s="280"/>
      <c r="G1" s="280"/>
      <c r="H1" s="68" t="s">
        <v>11</v>
      </c>
      <c r="I1" s="6"/>
      <c r="J1" s="6"/>
      <c r="K1" s="6"/>
      <c r="L1" s="6"/>
      <c r="M1" s="6"/>
      <c r="N1" s="6"/>
      <c r="O1" s="6"/>
    </row>
    <row r="2" spans="1:15" ht="15" x14ac:dyDescent="0.2">
      <c r="A2" s="281" t="s">
        <v>186</v>
      </c>
      <c r="B2" s="281"/>
      <c r="C2" s="281"/>
      <c r="D2" s="281"/>
      <c r="E2" s="281"/>
      <c r="F2" s="281"/>
      <c r="G2" s="281"/>
      <c r="H2" s="68" t="s">
        <v>11</v>
      </c>
      <c r="I2" s="7"/>
      <c r="J2" s="7"/>
      <c r="K2" s="7"/>
      <c r="L2" s="7"/>
      <c r="M2" s="7"/>
      <c r="N2" s="7"/>
      <c r="O2" s="7"/>
    </row>
    <row r="3" spans="1:15" x14ac:dyDescent="0.2">
      <c r="A3" s="293" t="s">
        <v>1</v>
      </c>
      <c r="B3" s="293"/>
      <c r="C3" s="293"/>
      <c r="D3" s="293"/>
      <c r="E3" s="293"/>
      <c r="F3" s="293"/>
      <c r="G3" s="293"/>
      <c r="H3" s="68" t="s">
        <v>11</v>
      </c>
      <c r="I3" s="10"/>
      <c r="J3" s="10"/>
      <c r="K3" s="10"/>
      <c r="L3" s="10"/>
      <c r="M3" s="10"/>
      <c r="N3" s="10"/>
      <c r="O3" s="10"/>
    </row>
    <row r="4" spans="1:15" x14ac:dyDescent="0.2">
      <c r="A4" s="305" t="s">
        <v>2</v>
      </c>
      <c r="B4" s="305"/>
      <c r="C4" s="305"/>
      <c r="D4" s="305"/>
      <c r="E4" s="305"/>
      <c r="F4" s="305"/>
      <c r="G4" s="305"/>
      <c r="H4" s="68" t="s">
        <v>11</v>
      </c>
      <c r="I4" s="8"/>
      <c r="J4" s="8"/>
      <c r="K4" s="8"/>
      <c r="L4" s="8"/>
      <c r="M4" s="8"/>
      <c r="N4" s="8"/>
      <c r="O4" s="8"/>
    </row>
    <row r="5" spans="1:15" x14ac:dyDescent="0.2">
      <c r="A5" s="233"/>
      <c r="B5" s="233"/>
      <c r="C5" s="233"/>
      <c r="D5" s="233"/>
      <c r="E5" s="233"/>
      <c r="F5" s="41"/>
      <c r="G5" s="41"/>
      <c r="H5" s="68" t="s">
        <v>11</v>
      </c>
      <c r="I5" s="8"/>
      <c r="J5" s="8"/>
      <c r="K5" s="8"/>
      <c r="L5" s="8"/>
      <c r="M5" s="8"/>
      <c r="N5" s="8"/>
      <c r="O5" s="8"/>
    </row>
    <row r="6" spans="1:15" s="21" customFormat="1" ht="64.5" customHeight="1" x14ac:dyDescent="0.2">
      <c r="A6" s="350" t="s">
        <v>103</v>
      </c>
      <c r="B6" s="348" t="s">
        <v>191</v>
      </c>
      <c r="C6" s="349"/>
      <c r="D6" s="348" t="s">
        <v>233</v>
      </c>
      <c r="E6" s="349"/>
      <c r="F6" s="70"/>
      <c r="G6" s="70"/>
      <c r="H6" s="68" t="s">
        <v>11</v>
      </c>
    </row>
    <row r="7" spans="1:15" s="21" customFormat="1" ht="37.5" customHeight="1" x14ac:dyDescent="0.2">
      <c r="A7" s="351"/>
      <c r="B7" s="348" t="s">
        <v>188</v>
      </c>
      <c r="C7" s="349"/>
      <c r="D7" s="348" t="s">
        <v>189</v>
      </c>
      <c r="E7" s="349"/>
      <c r="F7" s="70"/>
      <c r="G7" s="70" t="s">
        <v>34</v>
      </c>
      <c r="H7" s="68" t="s">
        <v>11</v>
      </c>
    </row>
    <row r="8" spans="1:15" s="21" customFormat="1" ht="28.5" x14ac:dyDescent="0.2">
      <c r="A8" s="352"/>
      <c r="B8" s="20" t="s">
        <v>3</v>
      </c>
      <c r="C8" s="20" t="s">
        <v>4</v>
      </c>
      <c r="D8" s="20" t="s">
        <v>3</v>
      </c>
      <c r="E8" s="20" t="s">
        <v>4</v>
      </c>
      <c r="F8" s="86"/>
      <c r="G8" s="86"/>
      <c r="H8" s="68" t="s">
        <v>11</v>
      </c>
    </row>
    <row r="9" spans="1:15" s="21" customFormat="1" x14ac:dyDescent="0.2">
      <c r="A9" s="91" t="s">
        <v>104</v>
      </c>
      <c r="B9" s="165">
        <v>0</v>
      </c>
      <c r="C9" s="165">
        <v>0</v>
      </c>
      <c r="D9" s="165">
        <v>0</v>
      </c>
      <c r="E9" s="165">
        <v>0</v>
      </c>
      <c r="F9" s="87"/>
      <c r="G9" s="87"/>
      <c r="H9" s="68" t="s">
        <v>11</v>
      </c>
    </row>
    <row r="10" spans="1:15" s="21" customFormat="1" x14ac:dyDescent="0.2">
      <c r="A10" s="92" t="s">
        <v>105</v>
      </c>
      <c r="B10" s="172">
        <v>0</v>
      </c>
      <c r="C10" s="172">
        <v>0</v>
      </c>
      <c r="D10" s="172">
        <v>3</v>
      </c>
      <c r="E10" s="172">
        <v>468</v>
      </c>
      <c r="F10" s="87"/>
      <c r="G10" s="87"/>
      <c r="H10" s="68" t="s">
        <v>11</v>
      </c>
    </row>
    <row r="11" spans="1:15" s="21" customFormat="1" x14ac:dyDescent="0.2">
      <c r="A11" s="92" t="s">
        <v>106</v>
      </c>
      <c r="B11" s="172">
        <v>0</v>
      </c>
      <c r="C11" s="172">
        <v>0</v>
      </c>
      <c r="D11" s="172">
        <v>0</v>
      </c>
      <c r="E11" s="172">
        <v>0</v>
      </c>
      <c r="F11" s="87"/>
      <c r="G11" s="87"/>
      <c r="H11" s="68" t="s">
        <v>11</v>
      </c>
    </row>
    <row r="12" spans="1:15" s="21" customFormat="1" x14ac:dyDescent="0.2">
      <c r="A12" s="92" t="s">
        <v>107</v>
      </c>
      <c r="B12" s="172">
        <v>2</v>
      </c>
      <c r="C12" s="172">
        <f>143*2</f>
        <v>286</v>
      </c>
      <c r="D12" s="172">
        <v>0</v>
      </c>
      <c r="E12" s="172">
        <v>0</v>
      </c>
      <c r="F12" s="87"/>
      <c r="G12" s="87"/>
      <c r="H12" s="68" t="s">
        <v>11</v>
      </c>
    </row>
    <row r="13" spans="1:15" s="21" customFormat="1" x14ac:dyDescent="0.2">
      <c r="A13" s="92" t="s">
        <v>108</v>
      </c>
      <c r="B13" s="172">
        <v>0</v>
      </c>
      <c r="C13" s="172">
        <v>0</v>
      </c>
      <c r="D13" s="172">
        <v>0</v>
      </c>
      <c r="E13" s="172">
        <v>0</v>
      </c>
      <c r="F13" s="87"/>
      <c r="G13" s="87"/>
      <c r="H13" s="68" t="s">
        <v>11</v>
      </c>
    </row>
    <row r="14" spans="1:15" s="21" customFormat="1" x14ac:dyDescent="0.2">
      <c r="A14" s="92" t="s">
        <v>109</v>
      </c>
      <c r="B14" s="172">
        <v>0</v>
      </c>
      <c r="C14" s="172">
        <v>0</v>
      </c>
      <c r="D14" s="172">
        <v>0</v>
      </c>
      <c r="E14" s="172">
        <v>0</v>
      </c>
      <c r="F14" s="87"/>
      <c r="G14" s="87"/>
      <c r="H14" s="68" t="s">
        <v>11</v>
      </c>
    </row>
    <row r="15" spans="1:15" s="21" customFormat="1" x14ac:dyDescent="0.2">
      <c r="A15" s="92" t="s">
        <v>110</v>
      </c>
      <c r="B15" s="172">
        <v>0</v>
      </c>
      <c r="C15" s="172">
        <v>0</v>
      </c>
      <c r="D15" s="172">
        <v>0</v>
      </c>
      <c r="E15" s="172">
        <v>0</v>
      </c>
      <c r="F15" s="87"/>
      <c r="G15" s="87"/>
      <c r="H15" s="68" t="s">
        <v>11</v>
      </c>
    </row>
    <row r="16" spans="1:15" s="21" customFormat="1" x14ac:dyDescent="0.2">
      <c r="A16" s="92" t="s">
        <v>111</v>
      </c>
      <c r="B16" s="172">
        <v>0</v>
      </c>
      <c r="C16" s="172">
        <v>0</v>
      </c>
      <c r="D16" s="172">
        <v>0</v>
      </c>
      <c r="E16" s="172">
        <v>0</v>
      </c>
      <c r="F16" s="87"/>
      <c r="G16" s="87"/>
      <c r="H16" s="68" t="s">
        <v>11</v>
      </c>
    </row>
    <row r="17" spans="1:8" s="21" customFormat="1" x14ac:dyDescent="0.2">
      <c r="A17" s="92" t="s">
        <v>112</v>
      </c>
      <c r="B17" s="172">
        <v>0</v>
      </c>
      <c r="C17" s="172">
        <v>0</v>
      </c>
      <c r="D17" s="172">
        <v>0</v>
      </c>
      <c r="E17" s="172">
        <v>0</v>
      </c>
      <c r="F17" s="87"/>
      <c r="G17" s="87"/>
      <c r="H17" s="68" t="s">
        <v>11</v>
      </c>
    </row>
    <row r="18" spans="1:8" s="21" customFormat="1" x14ac:dyDescent="0.2">
      <c r="A18" s="92" t="s">
        <v>113</v>
      </c>
      <c r="B18" s="172">
        <v>0</v>
      </c>
      <c r="C18" s="172">
        <v>0</v>
      </c>
      <c r="D18" s="172">
        <v>0</v>
      </c>
      <c r="E18" s="172">
        <v>0</v>
      </c>
      <c r="F18" s="87"/>
      <c r="G18" s="87"/>
      <c r="H18" s="68" t="s">
        <v>11</v>
      </c>
    </row>
    <row r="19" spans="1:8" s="21" customFormat="1" x14ac:dyDescent="0.2">
      <c r="A19" s="92" t="s">
        <v>114</v>
      </c>
      <c r="B19" s="172">
        <v>0</v>
      </c>
      <c r="C19" s="172">
        <v>0</v>
      </c>
      <c r="D19" s="172">
        <v>0</v>
      </c>
      <c r="E19" s="172">
        <v>0</v>
      </c>
      <c r="F19" s="87"/>
      <c r="G19" s="87"/>
      <c r="H19" s="68" t="s">
        <v>11</v>
      </c>
    </row>
    <row r="20" spans="1:8" s="21" customFormat="1" x14ac:dyDescent="0.2">
      <c r="A20" s="93" t="s">
        <v>115</v>
      </c>
      <c r="B20" s="167">
        <v>0</v>
      </c>
      <c r="C20" s="167">
        <v>0</v>
      </c>
      <c r="D20" s="167">
        <v>0</v>
      </c>
      <c r="E20" s="167">
        <v>0</v>
      </c>
      <c r="F20" s="87"/>
      <c r="G20" s="87"/>
      <c r="H20" s="68" t="s">
        <v>11</v>
      </c>
    </row>
    <row r="21" spans="1:8" s="21" customFormat="1" x14ac:dyDescent="0.2">
      <c r="A21" s="91" t="s">
        <v>116</v>
      </c>
      <c r="B21" s="165">
        <f>SUM(B9:B20)</f>
        <v>2</v>
      </c>
      <c r="C21" s="165">
        <f>SUM(C9:C20)</f>
        <v>286</v>
      </c>
      <c r="D21" s="165">
        <f>SUM(D9:D20)</f>
        <v>3</v>
      </c>
      <c r="E21" s="165">
        <f t="shared" ref="E21" si="0">SUM(E9:E20)</f>
        <v>468</v>
      </c>
      <c r="F21" s="87"/>
      <c r="G21" s="87"/>
      <c r="H21" s="68" t="s">
        <v>11</v>
      </c>
    </row>
    <row r="22" spans="1:8" s="21" customFormat="1" x14ac:dyDescent="0.2">
      <c r="A22" s="94" t="s">
        <v>117</v>
      </c>
      <c r="B22" s="172">
        <v>0</v>
      </c>
      <c r="C22" s="172">
        <v>0</v>
      </c>
      <c r="D22" s="172">
        <v>0</v>
      </c>
      <c r="E22" s="172">
        <v>0</v>
      </c>
      <c r="F22" s="87"/>
      <c r="G22" s="87"/>
      <c r="H22" s="68" t="s">
        <v>11</v>
      </c>
    </row>
    <row r="23" spans="1:8" s="21" customFormat="1" x14ac:dyDescent="0.2">
      <c r="A23" s="92" t="s">
        <v>138</v>
      </c>
      <c r="B23" s="172"/>
      <c r="C23" s="172">
        <v>0</v>
      </c>
      <c r="D23" s="172"/>
      <c r="E23" s="172">
        <v>0</v>
      </c>
      <c r="F23" s="87"/>
      <c r="G23" s="87"/>
      <c r="H23" s="68" t="s">
        <v>11</v>
      </c>
    </row>
    <row r="24" spans="1:8" x14ac:dyDescent="0.2">
      <c r="A24" s="93" t="s">
        <v>118</v>
      </c>
      <c r="B24" s="167">
        <f>SUM(B21:B23)</f>
        <v>2</v>
      </c>
      <c r="C24" s="167">
        <f t="shared" ref="C24:E24" si="1">SUM(C21:C23)</f>
        <v>286</v>
      </c>
      <c r="D24" s="167">
        <f t="shared" si="1"/>
        <v>3</v>
      </c>
      <c r="E24" s="167">
        <f t="shared" si="1"/>
        <v>468</v>
      </c>
      <c r="F24" s="87"/>
      <c r="G24" s="87"/>
      <c r="H24" s="68" t="s">
        <v>11</v>
      </c>
    </row>
    <row r="25" spans="1:8" x14ac:dyDescent="0.2">
      <c r="A25" s="92" t="s">
        <v>78</v>
      </c>
      <c r="B25" s="172"/>
      <c r="C25" s="172">
        <v>0</v>
      </c>
      <c r="D25" s="172"/>
      <c r="E25" s="172">
        <v>0</v>
      </c>
      <c r="F25" s="87"/>
      <c r="G25" s="87"/>
      <c r="H25" s="68" t="s">
        <v>11</v>
      </c>
    </row>
    <row r="26" spans="1:8" x14ac:dyDescent="0.2">
      <c r="A26" s="92" t="s">
        <v>79</v>
      </c>
      <c r="B26" s="172"/>
      <c r="C26" s="172">
        <v>10</v>
      </c>
      <c r="D26" s="172"/>
      <c r="E26" s="172">
        <v>40</v>
      </c>
      <c r="F26" s="87"/>
      <c r="G26" s="87"/>
      <c r="H26" s="68" t="s">
        <v>11</v>
      </c>
    </row>
    <row r="27" spans="1:8" x14ac:dyDescent="0.2">
      <c r="A27" s="134" t="s">
        <v>139</v>
      </c>
      <c r="B27" s="172"/>
      <c r="C27" s="172">
        <v>0</v>
      </c>
      <c r="D27" s="172"/>
      <c r="E27" s="172">
        <v>0</v>
      </c>
      <c r="F27" s="87"/>
      <c r="G27" s="87"/>
      <c r="H27" s="68" t="s">
        <v>11</v>
      </c>
    </row>
    <row r="28" spans="1:8" x14ac:dyDescent="0.2">
      <c r="A28" s="92" t="s">
        <v>80</v>
      </c>
      <c r="B28" s="172"/>
      <c r="C28" s="172">
        <v>0</v>
      </c>
      <c r="D28" s="172"/>
      <c r="E28" s="172">
        <v>0</v>
      </c>
      <c r="F28" s="87"/>
      <c r="G28" s="87"/>
      <c r="H28" s="68" t="s">
        <v>11</v>
      </c>
    </row>
    <row r="29" spans="1:8" x14ac:dyDescent="0.2">
      <c r="A29" s="92" t="s">
        <v>82</v>
      </c>
      <c r="B29" s="172"/>
      <c r="C29" s="172">
        <v>1</v>
      </c>
      <c r="D29" s="172"/>
      <c r="E29" s="172">
        <v>9</v>
      </c>
      <c r="F29" s="87"/>
      <c r="G29" s="87"/>
      <c r="H29" s="68" t="s">
        <v>11</v>
      </c>
    </row>
    <row r="30" spans="1:8" x14ac:dyDescent="0.2">
      <c r="A30" s="92" t="s">
        <v>83</v>
      </c>
      <c r="B30" s="172"/>
      <c r="C30" s="172">
        <v>0</v>
      </c>
      <c r="D30" s="172"/>
      <c r="E30" s="172">
        <v>0</v>
      </c>
      <c r="F30" s="87"/>
      <c r="G30" s="87"/>
      <c r="H30" s="68" t="s">
        <v>11</v>
      </c>
    </row>
    <row r="31" spans="1:8" x14ac:dyDescent="0.2">
      <c r="A31" s="92" t="s">
        <v>84</v>
      </c>
      <c r="B31" s="172"/>
      <c r="C31" s="172">
        <v>0</v>
      </c>
      <c r="D31" s="172"/>
      <c r="E31" s="172">
        <v>0</v>
      </c>
      <c r="F31" s="87"/>
      <c r="G31" s="87"/>
      <c r="H31" s="68" t="s">
        <v>11</v>
      </c>
    </row>
    <row r="32" spans="1:8" x14ac:dyDescent="0.2">
      <c r="A32" s="92" t="s">
        <v>85</v>
      </c>
      <c r="B32" s="172"/>
      <c r="C32" s="172">
        <v>0</v>
      </c>
      <c r="D32" s="172"/>
      <c r="E32" s="172">
        <v>0</v>
      </c>
      <c r="F32" s="87"/>
      <c r="G32" s="87"/>
      <c r="H32" s="68" t="s">
        <v>11</v>
      </c>
    </row>
    <row r="33" spans="1:8" x14ac:dyDescent="0.2">
      <c r="A33" s="92" t="s">
        <v>86</v>
      </c>
      <c r="B33" s="172"/>
      <c r="C33" s="172">
        <v>0</v>
      </c>
      <c r="D33" s="172"/>
      <c r="E33" s="172">
        <v>6</v>
      </c>
      <c r="F33" s="87"/>
      <c r="G33" s="87"/>
      <c r="H33" s="68" t="s">
        <v>11</v>
      </c>
    </row>
    <row r="34" spans="1:8" x14ac:dyDescent="0.2">
      <c r="A34" s="92" t="s">
        <v>88</v>
      </c>
      <c r="B34" s="172"/>
      <c r="C34" s="172">
        <v>0</v>
      </c>
      <c r="D34" s="172"/>
      <c r="E34" s="172">
        <v>0</v>
      </c>
      <c r="F34" s="87"/>
      <c r="G34" s="87"/>
      <c r="H34" s="68" t="s">
        <v>11</v>
      </c>
    </row>
    <row r="35" spans="1:8" x14ac:dyDescent="0.2">
      <c r="A35" s="92" t="s">
        <v>89</v>
      </c>
      <c r="B35" s="172"/>
      <c r="C35" s="172">
        <v>0</v>
      </c>
      <c r="D35" s="172"/>
      <c r="E35" s="172">
        <v>0</v>
      </c>
      <c r="F35" s="87"/>
      <c r="G35" s="87"/>
      <c r="H35" s="68" t="s">
        <v>11</v>
      </c>
    </row>
    <row r="36" spans="1:8" x14ac:dyDescent="0.2">
      <c r="A36" s="92" t="s">
        <v>91</v>
      </c>
      <c r="B36" s="172"/>
      <c r="C36" s="172">
        <v>3</v>
      </c>
      <c r="D36" s="172"/>
      <c r="E36" s="172">
        <v>5</v>
      </c>
      <c r="F36" s="87"/>
      <c r="G36" s="87"/>
      <c r="H36" s="68" t="s">
        <v>11</v>
      </c>
    </row>
    <row r="37" spans="1:8" x14ac:dyDescent="0.2">
      <c r="A37" s="95" t="s">
        <v>92</v>
      </c>
      <c r="B37" s="173"/>
      <c r="C37" s="173">
        <v>0</v>
      </c>
      <c r="D37" s="173"/>
      <c r="E37" s="173">
        <v>2</v>
      </c>
      <c r="F37" s="87"/>
      <c r="G37" s="87"/>
      <c r="H37" s="68" t="s">
        <v>11</v>
      </c>
    </row>
    <row r="38" spans="1:8" ht="15" x14ac:dyDescent="0.25">
      <c r="A38" s="96" t="s">
        <v>137</v>
      </c>
      <c r="B38" s="150">
        <f>SUM(B24:B37)</f>
        <v>2</v>
      </c>
      <c r="C38" s="150">
        <f t="shared" ref="C38:E38" si="2">SUM(C24:C37)</f>
        <v>300</v>
      </c>
      <c r="D38" s="150">
        <f t="shared" si="2"/>
        <v>3</v>
      </c>
      <c r="E38" s="150">
        <f t="shared" si="2"/>
        <v>530</v>
      </c>
      <c r="F38" s="88"/>
      <c r="G38" s="88"/>
      <c r="H38" s="68" t="s">
        <v>11</v>
      </c>
    </row>
    <row r="39" spans="1:8" ht="15" x14ac:dyDescent="0.25">
      <c r="A39" s="89"/>
      <c r="B39" s="88"/>
      <c r="C39" s="88"/>
      <c r="D39" s="88"/>
      <c r="E39" s="88"/>
      <c r="F39" s="88"/>
      <c r="G39" s="88"/>
      <c r="H39" s="68" t="s">
        <v>11</v>
      </c>
    </row>
    <row r="40" spans="1:8" x14ac:dyDescent="0.2">
      <c r="A40" s="90"/>
      <c r="B40" s="90"/>
      <c r="C40" s="90"/>
      <c r="D40" s="90"/>
      <c r="E40" s="90"/>
      <c r="H40" s="68" t="s">
        <v>11</v>
      </c>
    </row>
    <row r="41" spans="1:8" ht="52.5" customHeight="1" x14ac:dyDescent="0.2">
      <c r="A41" s="350" t="s">
        <v>103</v>
      </c>
      <c r="B41" s="348" t="s">
        <v>193</v>
      </c>
      <c r="C41" s="349"/>
      <c r="D41" s="348" t="s">
        <v>194</v>
      </c>
      <c r="E41" s="349"/>
      <c r="F41" s="345" t="s">
        <v>10</v>
      </c>
      <c r="G41" s="346"/>
      <c r="H41" s="68" t="s">
        <v>11</v>
      </c>
    </row>
    <row r="42" spans="1:8" ht="15" customHeight="1" x14ac:dyDescent="0.2">
      <c r="A42" s="351"/>
      <c r="B42" s="348" t="s">
        <v>190</v>
      </c>
      <c r="C42" s="349"/>
      <c r="D42" s="348" t="s">
        <v>34</v>
      </c>
      <c r="E42" s="349"/>
      <c r="F42" s="347"/>
      <c r="G42" s="295"/>
      <c r="H42" s="68" t="s">
        <v>11</v>
      </c>
    </row>
    <row r="43" spans="1:8" ht="28.5" x14ac:dyDescent="0.2">
      <c r="A43" s="352"/>
      <c r="B43" s="20" t="s">
        <v>3</v>
      </c>
      <c r="C43" s="20" t="s">
        <v>4</v>
      </c>
      <c r="D43" s="20" t="s">
        <v>3</v>
      </c>
      <c r="E43" s="20" t="s">
        <v>4</v>
      </c>
      <c r="F43" s="20" t="s">
        <v>3</v>
      </c>
      <c r="G43" s="20" t="s">
        <v>4</v>
      </c>
      <c r="H43" s="68" t="s">
        <v>11</v>
      </c>
    </row>
    <row r="44" spans="1:8" x14ac:dyDescent="0.2">
      <c r="A44" s="91" t="s">
        <v>104</v>
      </c>
      <c r="B44" s="165">
        <v>1</v>
      </c>
      <c r="C44" s="165">
        <f>+((167*0.3)+167)</f>
        <v>217.1</v>
      </c>
      <c r="D44" s="165">
        <v>0</v>
      </c>
      <c r="E44" s="165">
        <v>0</v>
      </c>
      <c r="F44" s="165">
        <f>+B9+D9+B44+D44</f>
        <v>1</v>
      </c>
      <c r="G44" s="165">
        <f>+C9+E9+C44+E44</f>
        <v>217.1</v>
      </c>
      <c r="H44" s="68" t="s">
        <v>11</v>
      </c>
    </row>
    <row r="45" spans="1:8" x14ac:dyDescent="0.2">
      <c r="A45" s="92" t="s">
        <v>105</v>
      </c>
      <c r="B45" s="172">
        <v>0</v>
      </c>
      <c r="C45" s="172">
        <v>0</v>
      </c>
      <c r="D45" s="172">
        <v>0</v>
      </c>
      <c r="E45" s="172">
        <v>0</v>
      </c>
      <c r="F45" s="172">
        <f t="shared" ref="F45:F72" si="3">+B10+D10+B45+D45</f>
        <v>3</v>
      </c>
      <c r="G45" s="172">
        <f t="shared" ref="G45:G72" si="4">+C10+E10+C45+E45</f>
        <v>468</v>
      </c>
      <c r="H45" s="68" t="s">
        <v>11</v>
      </c>
    </row>
    <row r="46" spans="1:8" x14ac:dyDescent="0.2">
      <c r="A46" s="92" t="s">
        <v>106</v>
      </c>
      <c r="B46" s="172">
        <v>1</v>
      </c>
      <c r="C46" s="172">
        <v>153</v>
      </c>
      <c r="D46" s="172">
        <v>0</v>
      </c>
      <c r="E46" s="172">
        <v>0</v>
      </c>
      <c r="F46" s="172">
        <f t="shared" si="3"/>
        <v>1</v>
      </c>
      <c r="G46" s="172">
        <f t="shared" si="4"/>
        <v>153</v>
      </c>
      <c r="H46" s="68" t="s">
        <v>11</v>
      </c>
    </row>
    <row r="47" spans="1:8" x14ac:dyDescent="0.2">
      <c r="A47" s="92" t="s">
        <v>107</v>
      </c>
      <c r="B47" s="172">
        <v>6</v>
      </c>
      <c r="C47" s="172">
        <f>+B47*143</f>
        <v>858</v>
      </c>
      <c r="D47" s="172">
        <v>0</v>
      </c>
      <c r="E47" s="172">
        <v>0</v>
      </c>
      <c r="F47" s="172">
        <f t="shared" si="3"/>
        <v>8</v>
      </c>
      <c r="G47" s="172">
        <f t="shared" si="4"/>
        <v>1144</v>
      </c>
      <c r="H47" s="68" t="s">
        <v>11</v>
      </c>
    </row>
    <row r="48" spans="1:8" x14ac:dyDescent="0.2">
      <c r="A48" s="92" t="s">
        <v>108</v>
      </c>
      <c r="B48" s="172">
        <v>0</v>
      </c>
      <c r="C48" s="172">
        <v>0</v>
      </c>
      <c r="D48" s="172">
        <v>0</v>
      </c>
      <c r="E48" s="172">
        <v>0</v>
      </c>
      <c r="F48" s="172">
        <f t="shared" si="3"/>
        <v>0</v>
      </c>
      <c r="G48" s="172">
        <f t="shared" si="4"/>
        <v>0</v>
      </c>
      <c r="H48" s="68" t="s">
        <v>11</v>
      </c>
    </row>
    <row r="49" spans="1:8" x14ac:dyDescent="0.2">
      <c r="A49" s="92" t="s">
        <v>109</v>
      </c>
      <c r="B49" s="172">
        <v>0</v>
      </c>
      <c r="C49" s="172">
        <v>0</v>
      </c>
      <c r="D49" s="172">
        <v>0</v>
      </c>
      <c r="E49" s="172">
        <v>0</v>
      </c>
      <c r="F49" s="172">
        <f t="shared" si="3"/>
        <v>0</v>
      </c>
      <c r="G49" s="172">
        <f t="shared" si="4"/>
        <v>0</v>
      </c>
      <c r="H49" s="68" t="s">
        <v>11</v>
      </c>
    </row>
    <row r="50" spans="1:8" x14ac:dyDescent="0.2">
      <c r="A50" s="92" t="s">
        <v>110</v>
      </c>
      <c r="B50" s="172">
        <v>0</v>
      </c>
      <c r="C50" s="172">
        <v>0</v>
      </c>
      <c r="D50" s="172">
        <v>0</v>
      </c>
      <c r="E50" s="172">
        <v>0</v>
      </c>
      <c r="F50" s="172">
        <f t="shared" si="3"/>
        <v>0</v>
      </c>
      <c r="G50" s="172">
        <f t="shared" si="4"/>
        <v>0</v>
      </c>
      <c r="H50" s="68" t="s">
        <v>11</v>
      </c>
    </row>
    <row r="51" spans="1:8" x14ac:dyDescent="0.2">
      <c r="A51" s="92" t="s">
        <v>111</v>
      </c>
      <c r="B51" s="172">
        <v>0</v>
      </c>
      <c r="C51" s="172">
        <v>0</v>
      </c>
      <c r="D51" s="172">
        <v>0</v>
      </c>
      <c r="E51" s="172">
        <v>0</v>
      </c>
      <c r="F51" s="172">
        <f t="shared" si="3"/>
        <v>0</v>
      </c>
      <c r="G51" s="172">
        <f t="shared" si="4"/>
        <v>0</v>
      </c>
      <c r="H51" s="68" t="s">
        <v>11</v>
      </c>
    </row>
    <row r="52" spans="1:8" x14ac:dyDescent="0.2">
      <c r="A52" s="92" t="s">
        <v>112</v>
      </c>
      <c r="B52" s="172">
        <v>0</v>
      </c>
      <c r="C52" s="172">
        <v>0</v>
      </c>
      <c r="D52" s="172">
        <v>0</v>
      </c>
      <c r="E52" s="172">
        <v>0</v>
      </c>
      <c r="F52" s="172">
        <f t="shared" si="3"/>
        <v>0</v>
      </c>
      <c r="G52" s="172">
        <f t="shared" si="4"/>
        <v>0</v>
      </c>
      <c r="H52" s="68" t="s">
        <v>11</v>
      </c>
    </row>
    <row r="53" spans="1:8" x14ac:dyDescent="0.2">
      <c r="A53" s="92" t="s">
        <v>113</v>
      </c>
      <c r="B53" s="172">
        <v>0</v>
      </c>
      <c r="C53" s="172">
        <v>0</v>
      </c>
      <c r="D53" s="172">
        <v>0</v>
      </c>
      <c r="E53" s="172">
        <v>0</v>
      </c>
      <c r="F53" s="172">
        <f t="shared" si="3"/>
        <v>0</v>
      </c>
      <c r="G53" s="172">
        <f t="shared" si="4"/>
        <v>0</v>
      </c>
      <c r="H53" s="68" t="s">
        <v>11</v>
      </c>
    </row>
    <row r="54" spans="1:8" x14ac:dyDescent="0.2">
      <c r="A54" s="92" t="s">
        <v>114</v>
      </c>
      <c r="B54" s="172">
        <v>0</v>
      </c>
      <c r="C54" s="172">
        <v>0</v>
      </c>
      <c r="D54" s="172">
        <v>0</v>
      </c>
      <c r="E54" s="172">
        <v>0</v>
      </c>
      <c r="F54" s="172">
        <f t="shared" si="3"/>
        <v>0</v>
      </c>
      <c r="G54" s="172">
        <f t="shared" si="4"/>
        <v>0</v>
      </c>
      <c r="H54" s="68" t="s">
        <v>11</v>
      </c>
    </row>
    <row r="55" spans="1:8" x14ac:dyDescent="0.2">
      <c r="A55" s="93" t="s">
        <v>115</v>
      </c>
      <c r="B55" s="167">
        <v>0</v>
      </c>
      <c r="C55" s="167">
        <v>0</v>
      </c>
      <c r="D55" s="167">
        <v>0</v>
      </c>
      <c r="E55" s="167">
        <v>0</v>
      </c>
      <c r="F55" s="167">
        <f t="shared" si="3"/>
        <v>0</v>
      </c>
      <c r="G55" s="167">
        <f t="shared" si="4"/>
        <v>0</v>
      </c>
      <c r="H55" s="68" t="s">
        <v>11</v>
      </c>
    </row>
    <row r="56" spans="1:8" x14ac:dyDescent="0.2">
      <c r="A56" s="91" t="s">
        <v>116</v>
      </c>
      <c r="B56" s="165">
        <f>SUM(B44:B55)</f>
        <v>8</v>
      </c>
      <c r="C56" s="165">
        <f>SUM(C44:C55)</f>
        <v>1228.0999999999999</v>
      </c>
      <c r="D56" s="165">
        <f>SUM(D44:D55)</f>
        <v>0</v>
      </c>
      <c r="E56" s="165">
        <f t="shared" ref="E56" si="5">SUM(E44:E55)</f>
        <v>0</v>
      </c>
      <c r="F56" s="165">
        <f>SUM(F44:F55)</f>
        <v>13</v>
      </c>
      <c r="G56" s="165">
        <f>SUM(G44:G55)</f>
        <v>1982.1</v>
      </c>
      <c r="H56" s="68" t="s">
        <v>11</v>
      </c>
    </row>
    <row r="57" spans="1:8" x14ac:dyDescent="0.2">
      <c r="A57" s="94" t="s">
        <v>117</v>
      </c>
      <c r="B57" s="172">
        <v>0</v>
      </c>
      <c r="C57" s="172">
        <v>0</v>
      </c>
      <c r="D57" s="172">
        <f t="shared" ref="D57:E57" si="6">-D56*0.5</f>
        <v>0</v>
      </c>
      <c r="E57" s="172">
        <f t="shared" si="6"/>
        <v>0</v>
      </c>
      <c r="F57" s="172">
        <f t="shared" si="3"/>
        <v>0</v>
      </c>
      <c r="G57" s="172">
        <f t="shared" si="4"/>
        <v>0</v>
      </c>
      <c r="H57" s="68" t="s">
        <v>11</v>
      </c>
    </row>
    <row r="58" spans="1:8" x14ac:dyDescent="0.2">
      <c r="A58" s="92" t="s">
        <v>138</v>
      </c>
      <c r="B58" s="172"/>
      <c r="C58" s="172">
        <v>0</v>
      </c>
      <c r="D58" s="172"/>
      <c r="E58" s="172">
        <v>0</v>
      </c>
      <c r="F58" s="172">
        <f t="shared" si="3"/>
        <v>0</v>
      </c>
      <c r="G58" s="172">
        <f t="shared" si="4"/>
        <v>0</v>
      </c>
      <c r="H58" s="68" t="s">
        <v>11</v>
      </c>
    </row>
    <row r="59" spans="1:8" x14ac:dyDescent="0.2">
      <c r="A59" s="93" t="s">
        <v>118</v>
      </c>
      <c r="B59" s="167">
        <f>SUM(B56:B58)</f>
        <v>8</v>
      </c>
      <c r="C59" s="167">
        <f t="shared" ref="C59:E59" si="7">SUM(C56:C58)</f>
        <v>1228.0999999999999</v>
      </c>
      <c r="D59" s="167">
        <f t="shared" si="7"/>
        <v>0</v>
      </c>
      <c r="E59" s="167">
        <f t="shared" si="7"/>
        <v>0</v>
      </c>
      <c r="F59" s="167">
        <f>SUM(F56:F58)</f>
        <v>13</v>
      </c>
      <c r="G59" s="167">
        <f>SUM(G56:G58)</f>
        <v>1982.1</v>
      </c>
      <c r="H59" s="68" t="s">
        <v>11</v>
      </c>
    </row>
    <row r="60" spans="1:8" x14ac:dyDescent="0.2">
      <c r="A60" s="92" t="s">
        <v>78</v>
      </c>
      <c r="B60" s="172"/>
      <c r="C60" s="172">
        <v>0</v>
      </c>
      <c r="D60" s="172"/>
      <c r="E60" s="172">
        <v>0</v>
      </c>
      <c r="F60" s="172">
        <f t="shared" si="3"/>
        <v>0</v>
      </c>
      <c r="G60" s="172">
        <f t="shared" si="4"/>
        <v>0</v>
      </c>
      <c r="H60" s="68" t="s">
        <v>11</v>
      </c>
    </row>
    <row r="61" spans="1:8" x14ac:dyDescent="0.2">
      <c r="A61" s="92" t="s">
        <v>79</v>
      </c>
      <c r="B61" s="172"/>
      <c r="C61" s="172">
        <v>40</v>
      </c>
      <c r="D61" s="172"/>
      <c r="E61" s="172">
        <v>0</v>
      </c>
      <c r="F61" s="172">
        <f t="shared" si="3"/>
        <v>0</v>
      </c>
      <c r="G61" s="172">
        <f t="shared" si="4"/>
        <v>90</v>
      </c>
      <c r="H61" s="68" t="s">
        <v>11</v>
      </c>
    </row>
    <row r="62" spans="1:8" x14ac:dyDescent="0.2">
      <c r="A62" s="134" t="s">
        <v>139</v>
      </c>
      <c r="B62" s="172"/>
      <c r="C62" s="172">
        <v>10</v>
      </c>
      <c r="D62" s="172"/>
      <c r="E62" s="172">
        <v>0</v>
      </c>
      <c r="F62" s="172">
        <f t="shared" si="3"/>
        <v>0</v>
      </c>
      <c r="G62" s="172">
        <f t="shared" si="4"/>
        <v>10</v>
      </c>
      <c r="H62" s="68" t="s">
        <v>11</v>
      </c>
    </row>
    <row r="63" spans="1:8" x14ac:dyDescent="0.2">
      <c r="A63" s="92" t="s">
        <v>80</v>
      </c>
      <c r="B63" s="172"/>
      <c r="C63" s="172">
        <v>0</v>
      </c>
      <c r="D63" s="172"/>
      <c r="E63" s="172">
        <v>0</v>
      </c>
      <c r="F63" s="172">
        <f t="shared" si="3"/>
        <v>0</v>
      </c>
      <c r="G63" s="172">
        <f t="shared" si="4"/>
        <v>0</v>
      </c>
      <c r="H63" s="68" t="s">
        <v>11</v>
      </c>
    </row>
    <row r="64" spans="1:8" x14ac:dyDescent="0.2">
      <c r="A64" s="92" t="s">
        <v>82</v>
      </c>
      <c r="B64" s="172"/>
      <c r="C64" s="172">
        <v>10</v>
      </c>
      <c r="D64" s="172"/>
      <c r="E64" s="172">
        <v>0</v>
      </c>
      <c r="F64" s="172">
        <f t="shared" si="3"/>
        <v>0</v>
      </c>
      <c r="G64" s="172">
        <f t="shared" si="4"/>
        <v>20</v>
      </c>
      <c r="H64" s="68" t="s">
        <v>11</v>
      </c>
    </row>
    <row r="65" spans="1:8" x14ac:dyDescent="0.2">
      <c r="A65" s="92" t="s">
        <v>83</v>
      </c>
      <c r="B65" s="172"/>
      <c r="C65" s="172">
        <v>0</v>
      </c>
      <c r="D65" s="172"/>
      <c r="E65" s="172">
        <v>0</v>
      </c>
      <c r="F65" s="172">
        <f t="shared" si="3"/>
        <v>0</v>
      </c>
      <c r="G65" s="172">
        <f t="shared" si="4"/>
        <v>0</v>
      </c>
      <c r="H65" s="68" t="s">
        <v>11</v>
      </c>
    </row>
    <row r="66" spans="1:8" x14ac:dyDescent="0.2">
      <c r="A66" s="92" t="s">
        <v>84</v>
      </c>
      <c r="B66" s="172"/>
      <c r="C66" s="172">
        <v>150</v>
      </c>
      <c r="D66" s="172"/>
      <c r="E66" s="172">
        <v>0</v>
      </c>
      <c r="F66" s="172">
        <f t="shared" si="3"/>
        <v>0</v>
      </c>
      <c r="G66" s="172">
        <f t="shared" si="4"/>
        <v>150</v>
      </c>
      <c r="H66" s="68" t="s">
        <v>11</v>
      </c>
    </row>
    <row r="67" spans="1:8" x14ac:dyDescent="0.2">
      <c r="A67" s="92" t="s">
        <v>85</v>
      </c>
      <c r="B67" s="172"/>
      <c r="C67" s="172">
        <v>150</v>
      </c>
      <c r="D67" s="172"/>
      <c r="E67" s="172">
        <v>0</v>
      </c>
      <c r="F67" s="172">
        <f t="shared" si="3"/>
        <v>0</v>
      </c>
      <c r="G67" s="172">
        <f t="shared" si="4"/>
        <v>150</v>
      </c>
      <c r="H67" s="68" t="s">
        <v>11</v>
      </c>
    </row>
    <row r="68" spans="1:8" x14ac:dyDescent="0.2">
      <c r="A68" s="92" t="s">
        <v>86</v>
      </c>
      <c r="B68" s="172"/>
      <c r="C68" s="172">
        <v>0</v>
      </c>
      <c r="D68" s="172"/>
      <c r="E68" s="172">
        <v>0</v>
      </c>
      <c r="F68" s="172">
        <f t="shared" si="3"/>
        <v>0</v>
      </c>
      <c r="G68" s="172">
        <f t="shared" si="4"/>
        <v>6</v>
      </c>
      <c r="H68" s="68" t="s">
        <v>11</v>
      </c>
    </row>
    <row r="69" spans="1:8" x14ac:dyDescent="0.2">
      <c r="A69" s="92" t="s">
        <v>88</v>
      </c>
      <c r="B69" s="172"/>
      <c r="C69" s="172">
        <v>0</v>
      </c>
      <c r="D69" s="172"/>
      <c r="E69" s="172">
        <v>0</v>
      </c>
      <c r="F69" s="172">
        <f t="shared" si="3"/>
        <v>0</v>
      </c>
      <c r="G69" s="172">
        <f t="shared" si="4"/>
        <v>0</v>
      </c>
      <c r="H69" s="68" t="s">
        <v>11</v>
      </c>
    </row>
    <row r="70" spans="1:8" x14ac:dyDescent="0.2">
      <c r="A70" s="92" t="s">
        <v>89</v>
      </c>
      <c r="B70" s="172"/>
      <c r="C70" s="172">
        <v>0</v>
      </c>
      <c r="D70" s="172"/>
      <c r="E70" s="172">
        <v>0</v>
      </c>
      <c r="F70" s="172">
        <f t="shared" si="3"/>
        <v>0</v>
      </c>
      <c r="G70" s="172">
        <f t="shared" si="4"/>
        <v>0</v>
      </c>
      <c r="H70" s="68" t="s">
        <v>11</v>
      </c>
    </row>
    <row r="71" spans="1:8" x14ac:dyDescent="0.2">
      <c r="A71" s="92" t="s">
        <v>91</v>
      </c>
      <c r="B71" s="172"/>
      <c r="C71" s="172">
        <v>60</v>
      </c>
      <c r="D71" s="172"/>
      <c r="E71" s="172">
        <v>0</v>
      </c>
      <c r="F71" s="172">
        <f t="shared" si="3"/>
        <v>0</v>
      </c>
      <c r="G71" s="172">
        <f t="shared" si="4"/>
        <v>68</v>
      </c>
      <c r="H71" s="68" t="s">
        <v>11</v>
      </c>
    </row>
    <row r="72" spans="1:8" x14ac:dyDescent="0.2">
      <c r="A72" s="95" t="s">
        <v>92</v>
      </c>
      <c r="B72" s="173"/>
      <c r="C72" s="173">
        <v>52</v>
      </c>
      <c r="D72" s="173"/>
      <c r="E72" s="173">
        <v>0</v>
      </c>
      <c r="F72" s="173">
        <f t="shared" si="3"/>
        <v>0</v>
      </c>
      <c r="G72" s="173">
        <f t="shared" si="4"/>
        <v>54</v>
      </c>
      <c r="H72" s="68" t="s">
        <v>11</v>
      </c>
    </row>
    <row r="73" spans="1:8" ht="15" x14ac:dyDescent="0.25">
      <c r="A73" s="96" t="s">
        <v>137</v>
      </c>
      <c r="B73" s="150">
        <f>SUM(B59:B72)</f>
        <v>8</v>
      </c>
      <c r="C73" s="150">
        <f t="shared" ref="C73:G73" si="8">SUM(C59:C72)</f>
        <v>1700.1</v>
      </c>
      <c r="D73" s="150">
        <f t="shared" si="8"/>
        <v>0</v>
      </c>
      <c r="E73" s="150">
        <f t="shared" si="8"/>
        <v>0</v>
      </c>
      <c r="F73" s="150">
        <f t="shared" si="8"/>
        <v>13</v>
      </c>
      <c r="G73" s="150">
        <f t="shared" si="8"/>
        <v>2530.1</v>
      </c>
      <c r="H73" s="68" t="s">
        <v>11</v>
      </c>
    </row>
    <row r="74" spans="1:8" x14ac:dyDescent="0.2">
      <c r="C74" s="187" t="s">
        <v>34</v>
      </c>
      <c r="H74" s="68" t="s">
        <v>12</v>
      </c>
    </row>
  </sheetData>
  <mergeCells count="15">
    <mergeCell ref="A1:G1"/>
    <mergeCell ref="A2:G2"/>
    <mergeCell ref="A3:G3"/>
    <mergeCell ref="A4:G4"/>
    <mergeCell ref="D7:E7"/>
    <mergeCell ref="A41:A43"/>
    <mergeCell ref="A6:A8"/>
    <mergeCell ref="B7:C7"/>
    <mergeCell ref="B6:C6"/>
    <mergeCell ref="D6:E6"/>
    <mergeCell ref="F41:G42"/>
    <mergeCell ref="B42:C42"/>
    <mergeCell ref="D42:E42"/>
    <mergeCell ref="B41:C41"/>
    <mergeCell ref="D41:E41"/>
  </mergeCells>
  <printOptions horizontalCentered="1"/>
  <pageMargins left="0.7" right="0.7" top="0.52" bottom="0.39" header="0.3" footer="0.23"/>
  <pageSetup scale="56" fitToHeight="2" orientation="portrait" r:id="rId1"/>
  <headerFooter>
    <oddHeader xml:space="preserve">&amp;L&amp;"Arial,Bold"&amp;12J. Financial Analysis of Program Changes
</oddHeader>
    <oddFooter>&amp;C&amp;"Arial,Regular"Exhibit J - Financial Analysis of Program Changes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50"/>
  <sheetViews>
    <sheetView view="pageBreakPreview" zoomScale="90" zoomScaleNormal="100" zoomScaleSheetLayoutView="90" workbookViewId="0">
      <pane xSplit="1" ySplit="7" topLeftCell="B8" activePane="bottomRight" state="frozen"/>
      <selection pane="topRight" activeCell="B1" sqref="B1"/>
      <selection pane="bottomLeft" activeCell="A8" sqref="A8"/>
      <selection pane="bottomRight" activeCell="A34" sqref="A34"/>
    </sheetView>
  </sheetViews>
  <sheetFormatPr defaultColWidth="9.140625" defaultRowHeight="14.25" x14ac:dyDescent="0.2"/>
  <cols>
    <col min="1" max="1" width="86.5703125" style="9" customWidth="1"/>
    <col min="2" max="2" width="8.28515625" style="9" customWidth="1"/>
    <col min="3" max="3" width="12.7109375" style="9" customWidth="1"/>
    <col min="4" max="4" width="8.28515625" style="9" customWidth="1"/>
    <col min="5" max="5" width="12.7109375" style="9" customWidth="1"/>
    <col min="6" max="6" width="8.28515625" style="9" customWidth="1"/>
    <col min="7" max="7" width="12.7109375" style="9" customWidth="1"/>
    <col min="8" max="8" width="8.28515625" style="9" customWidth="1"/>
    <col min="9" max="9" width="12.7109375" style="9" customWidth="1"/>
    <col min="10" max="10" width="14" style="4" bestFit="1" customWidth="1"/>
    <col min="11" max="11" width="4.5703125" style="9" customWidth="1"/>
    <col min="12" max="13" width="8.28515625" style="9" customWidth="1"/>
    <col min="14" max="14" width="12.7109375" style="9" customWidth="1"/>
    <col min="15" max="16" width="8.28515625" style="9" customWidth="1"/>
    <col min="17" max="17" width="12.7109375" style="9" customWidth="1"/>
    <col min="18" max="16384" width="9.140625" style="9"/>
  </cols>
  <sheetData>
    <row r="1" spans="1:17" ht="18" x14ac:dyDescent="0.25">
      <c r="A1" s="280" t="s">
        <v>70</v>
      </c>
      <c r="B1" s="280"/>
      <c r="C1" s="280"/>
      <c r="D1" s="280"/>
      <c r="E1" s="280"/>
      <c r="F1" s="280"/>
      <c r="G1" s="280"/>
      <c r="H1" s="280"/>
      <c r="I1" s="280"/>
      <c r="J1" s="68" t="s">
        <v>11</v>
      </c>
      <c r="K1" s="6"/>
      <c r="L1" s="6"/>
      <c r="M1" s="6"/>
      <c r="N1" s="6"/>
      <c r="O1" s="6"/>
      <c r="P1" s="6"/>
      <c r="Q1" s="6"/>
    </row>
    <row r="2" spans="1:17" ht="15" x14ac:dyDescent="0.2">
      <c r="A2" s="281" t="s">
        <v>186</v>
      </c>
      <c r="B2" s="281"/>
      <c r="C2" s="281"/>
      <c r="D2" s="281"/>
      <c r="E2" s="281"/>
      <c r="F2" s="281"/>
      <c r="G2" s="281"/>
      <c r="H2" s="281"/>
      <c r="I2" s="281"/>
      <c r="J2" s="68" t="s">
        <v>11</v>
      </c>
      <c r="K2" s="7"/>
      <c r="L2" s="7"/>
      <c r="M2" s="7"/>
      <c r="N2" s="7"/>
      <c r="O2" s="7"/>
      <c r="P2" s="7"/>
      <c r="Q2" s="7"/>
    </row>
    <row r="3" spans="1:17" x14ac:dyDescent="0.2">
      <c r="A3" s="290" t="s">
        <v>1</v>
      </c>
      <c r="B3" s="290"/>
      <c r="C3" s="290"/>
      <c r="D3" s="290"/>
      <c r="E3" s="290"/>
      <c r="F3" s="290"/>
      <c r="G3" s="290"/>
      <c r="H3" s="290"/>
      <c r="I3" s="290"/>
      <c r="J3" s="68" t="s">
        <v>11</v>
      </c>
      <c r="K3" s="10"/>
      <c r="L3" s="10"/>
      <c r="M3" s="10"/>
      <c r="N3" s="10"/>
      <c r="O3" s="10"/>
      <c r="P3" s="10"/>
      <c r="Q3" s="10"/>
    </row>
    <row r="4" spans="1:17" x14ac:dyDescent="0.2">
      <c r="A4" s="287" t="s">
        <v>2</v>
      </c>
      <c r="B4" s="287"/>
      <c r="C4" s="287"/>
      <c r="D4" s="287"/>
      <c r="E4" s="287"/>
      <c r="F4" s="287"/>
      <c r="G4" s="287"/>
      <c r="H4" s="287"/>
      <c r="I4" s="287"/>
      <c r="J4" s="68" t="s">
        <v>11</v>
      </c>
      <c r="K4" s="8"/>
      <c r="L4" s="8"/>
      <c r="M4" s="8"/>
      <c r="N4" s="8"/>
      <c r="O4" s="8"/>
      <c r="P4" s="8"/>
      <c r="Q4" s="8"/>
    </row>
    <row r="5" spans="1:17" ht="15" thickBot="1" x14ac:dyDescent="0.25">
      <c r="A5" s="287"/>
      <c r="B5" s="287"/>
      <c r="C5" s="287"/>
      <c r="D5" s="287"/>
      <c r="E5" s="287"/>
      <c r="F5" s="287"/>
      <c r="G5" s="287"/>
      <c r="H5" s="287"/>
      <c r="I5" s="287"/>
      <c r="J5" s="68" t="s">
        <v>11</v>
      </c>
      <c r="K5" s="8"/>
      <c r="L5" s="8"/>
      <c r="M5" s="8"/>
      <c r="N5" s="8"/>
      <c r="O5" s="8"/>
      <c r="P5" s="8"/>
      <c r="Q5" s="8"/>
    </row>
    <row r="6" spans="1:17" ht="15" x14ac:dyDescent="0.2">
      <c r="A6" s="288" t="s">
        <v>71</v>
      </c>
      <c r="B6" s="291" t="s">
        <v>164</v>
      </c>
      <c r="C6" s="291"/>
      <c r="D6" s="291" t="s">
        <v>166</v>
      </c>
      <c r="E6" s="291"/>
      <c r="F6" s="291" t="s">
        <v>160</v>
      </c>
      <c r="G6" s="291"/>
      <c r="H6" s="291" t="s">
        <v>42</v>
      </c>
      <c r="I6" s="292"/>
      <c r="J6" s="68" t="s">
        <v>11</v>
      </c>
    </row>
    <row r="7" spans="1:17" ht="28.5" x14ac:dyDescent="0.2">
      <c r="A7" s="289"/>
      <c r="B7" s="69" t="s">
        <v>16</v>
      </c>
      <c r="C7" s="11" t="s">
        <v>4</v>
      </c>
      <c r="D7" s="11" t="s">
        <v>16</v>
      </c>
      <c r="E7" s="11" t="s">
        <v>4</v>
      </c>
      <c r="F7" s="11" t="s">
        <v>16</v>
      </c>
      <c r="G7" s="11" t="s">
        <v>4</v>
      </c>
      <c r="H7" s="11" t="s">
        <v>16</v>
      </c>
      <c r="I7" s="12" t="s">
        <v>4</v>
      </c>
      <c r="J7" s="68" t="s">
        <v>11</v>
      </c>
    </row>
    <row r="8" spans="1:17" x14ac:dyDescent="0.2">
      <c r="A8" s="78" t="s">
        <v>72</v>
      </c>
      <c r="B8" s="145">
        <v>473</v>
      </c>
      <c r="C8" s="145">
        <v>52321</v>
      </c>
      <c r="D8" s="145">
        <v>480</v>
      </c>
      <c r="E8" s="145">
        <v>55604.988499999999</v>
      </c>
      <c r="F8" s="145">
        <v>546</v>
      </c>
      <c r="G8" s="145">
        <v>66294.988500000007</v>
      </c>
      <c r="H8" s="145">
        <f>F8-D8</f>
        <v>66</v>
      </c>
      <c r="I8" s="146">
        <f>G8-E8</f>
        <v>10690.000000000007</v>
      </c>
      <c r="J8" s="68" t="s">
        <v>11</v>
      </c>
    </row>
    <row r="9" spans="1:17" x14ac:dyDescent="0.2">
      <c r="A9" s="79" t="s">
        <v>73</v>
      </c>
      <c r="B9" s="26">
        <v>0</v>
      </c>
      <c r="C9" s="26">
        <v>269</v>
      </c>
      <c r="D9" s="26">
        <v>0</v>
      </c>
      <c r="E9" s="26">
        <v>287.42649999999998</v>
      </c>
      <c r="F9" s="26">
        <v>0</v>
      </c>
      <c r="G9" s="26">
        <v>337.42649999999998</v>
      </c>
      <c r="H9" s="26">
        <f t="shared" ref="H9:H13" si="0">F9-D9</f>
        <v>0</v>
      </c>
      <c r="I9" s="147">
        <f t="shared" ref="I9:I13" si="1">G9-E9</f>
        <v>50</v>
      </c>
      <c r="J9" s="68" t="s">
        <v>11</v>
      </c>
    </row>
    <row r="10" spans="1:17" x14ac:dyDescent="0.2">
      <c r="A10" s="132" t="s">
        <v>138</v>
      </c>
      <c r="B10" s="26">
        <v>0</v>
      </c>
      <c r="C10" s="26">
        <v>624</v>
      </c>
      <c r="D10" s="26">
        <v>0</v>
      </c>
      <c r="E10" s="26">
        <v>666.74399999999991</v>
      </c>
      <c r="F10" s="26">
        <v>0</v>
      </c>
      <c r="G10" s="26">
        <v>716.74399999999991</v>
      </c>
      <c r="H10" s="26">
        <f t="shared" si="0"/>
        <v>0</v>
      </c>
      <c r="I10" s="147">
        <f t="shared" si="1"/>
        <v>50</v>
      </c>
      <c r="J10" s="68" t="s">
        <v>11</v>
      </c>
    </row>
    <row r="11" spans="1:17" x14ac:dyDescent="0.2">
      <c r="A11" s="80" t="s">
        <v>15</v>
      </c>
      <c r="B11" s="174">
        <v>0</v>
      </c>
      <c r="C11" s="174">
        <v>303</v>
      </c>
      <c r="D11" s="174">
        <v>0</v>
      </c>
      <c r="E11" s="174">
        <v>323.75549999999998</v>
      </c>
      <c r="F11" s="174">
        <v>0</v>
      </c>
      <c r="G11" s="174">
        <v>348.75549999999998</v>
      </c>
      <c r="H11" s="174">
        <f t="shared" si="0"/>
        <v>0</v>
      </c>
      <c r="I11" s="175">
        <f t="shared" si="1"/>
        <v>25</v>
      </c>
      <c r="J11" s="68" t="s">
        <v>11</v>
      </c>
    </row>
    <row r="12" spans="1:17" x14ac:dyDescent="0.2">
      <c r="A12" s="80" t="s">
        <v>74</v>
      </c>
      <c r="B12" s="174">
        <v>0</v>
      </c>
      <c r="C12" s="174">
        <v>321</v>
      </c>
      <c r="D12" s="174">
        <v>0</v>
      </c>
      <c r="E12" s="174">
        <v>342.98849999999999</v>
      </c>
      <c r="F12" s="174">
        <v>0</v>
      </c>
      <c r="G12" s="174">
        <v>367.98849999999999</v>
      </c>
      <c r="H12" s="174">
        <f t="shared" si="0"/>
        <v>0</v>
      </c>
      <c r="I12" s="175">
        <f t="shared" si="1"/>
        <v>25</v>
      </c>
      <c r="J12" s="68" t="s">
        <v>11</v>
      </c>
    </row>
    <row r="13" spans="1:17" x14ac:dyDescent="0.2">
      <c r="A13" s="79" t="s">
        <v>75</v>
      </c>
      <c r="B13" s="163">
        <v>0</v>
      </c>
      <c r="C13" s="163">
        <v>0</v>
      </c>
      <c r="D13" s="163">
        <v>0</v>
      </c>
      <c r="E13" s="163">
        <v>0</v>
      </c>
      <c r="F13" s="163">
        <v>0</v>
      </c>
      <c r="G13" s="163">
        <v>0</v>
      </c>
      <c r="H13" s="163">
        <f t="shared" si="0"/>
        <v>0</v>
      </c>
      <c r="I13" s="164">
        <f t="shared" si="1"/>
        <v>0</v>
      </c>
      <c r="J13" s="68" t="s">
        <v>11</v>
      </c>
    </row>
    <row r="14" spans="1:17" ht="15" x14ac:dyDescent="0.25">
      <c r="A14" s="82" t="s">
        <v>13</v>
      </c>
      <c r="B14" s="138">
        <v>473</v>
      </c>
      <c r="C14" s="138">
        <v>53214</v>
      </c>
      <c r="D14" s="138">
        <v>480</v>
      </c>
      <c r="E14" s="138">
        <v>56559.159</v>
      </c>
      <c r="F14" s="138">
        <v>546</v>
      </c>
      <c r="G14" s="138">
        <v>67349.159000000014</v>
      </c>
      <c r="H14" s="138">
        <f>SUM(H8:H10,H13)</f>
        <v>66</v>
      </c>
      <c r="I14" s="142">
        <f t="shared" ref="I14" si="2">SUM(I8:I10,I13)</f>
        <v>10790.000000000007</v>
      </c>
      <c r="J14" s="68" t="s">
        <v>11</v>
      </c>
    </row>
    <row r="15" spans="1:17" ht="15" x14ac:dyDescent="0.25">
      <c r="A15" s="81" t="s">
        <v>76</v>
      </c>
      <c r="B15" s="26"/>
      <c r="C15" s="26"/>
      <c r="D15" s="26"/>
      <c r="E15" s="26"/>
      <c r="F15" s="26"/>
      <c r="G15" s="26"/>
      <c r="H15" s="26"/>
      <c r="I15" s="147"/>
      <c r="J15" s="68" t="s">
        <v>11</v>
      </c>
    </row>
    <row r="16" spans="1:17" x14ac:dyDescent="0.2">
      <c r="A16" s="79" t="s">
        <v>77</v>
      </c>
      <c r="B16" s="26"/>
      <c r="C16" s="26">
        <v>15204</v>
      </c>
      <c r="D16" s="26"/>
      <c r="E16" s="26">
        <v>18345.474000000002</v>
      </c>
      <c r="F16" s="26"/>
      <c r="G16" s="26">
        <v>19979.474000000002</v>
      </c>
      <c r="H16" s="26"/>
      <c r="I16" s="147">
        <f t="shared" ref="I16:I36" si="3">G16-E16</f>
        <v>1634</v>
      </c>
      <c r="J16" s="68" t="s">
        <v>11</v>
      </c>
    </row>
    <row r="17" spans="1:10" x14ac:dyDescent="0.2">
      <c r="A17" s="79" t="s">
        <v>78</v>
      </c>
      <c r="B17" s="26"/>
      <c r="C17" s="26">
        <v>0</v>
      </c>
      <c r="D17" s="26"/>
      <c r="E17" s="26">
        <v>0</v>
      </c>
      <c r="F17" s="26"/>
      <c r="G17" s="26">
        <v>0</v>
      </c>
      <c r="H17" s="26"/>
      <c r="I17" s="147">
        <f t="shared" si="3"/>
        <v>0</v>
      </c>
      <c r="J17" s="68" t="s">
        <v>11</v>
      </c>
    </row>
    <row r="18" spans="1:10" x14ac:dyDescent="0.2">
      <c r="A18" s="79" t="s">
        <v>79</v>
      </c>
      <c r="B18" s="26"/>
      <c r="C18" s="26">
        <v>777</v>
      </c>
      <c r="D18" s="26"/>
      <c r="E18" s="26">
        <v>1985.2245</v>
      </c>
      <c r="F18" s="26"/>
      <c r="G18" s="26">
        <v>2683.2245000000003</v>
      </c>
      <c r="H18" s="26"/>
      <c r="I18" s="147">
        <f t="shared" si="3"/>
        <v>698.00000000000023</v>
      </c>
      <c r="J18" s="68" t="s">
        <v>11</v>
      </c>
    </row>
    <row r="19" spans="1:10" x14ac:dyDescent="0.2">
      <c r="A19" s="132" t="s">
        <v>139</v>
      </c>
      <c r="B19" s="26"/>
      <c r="C19" s="26">
        <v>2485</v>
      </c>
      <c r="D19" s="26"/>
      <c r="E19" s="26">
        <v>2500.2224999999999</v>
      </c>
      <c r="F19" s="26"/>
      <c r="G19" s="26">
        <v>2700.2224999999999</v>
      </c>
      <c r="H19" s="26"/>
      <c r="I19" s="147">
        <f t="shared" si="3"/>
        <v>200</v>
      </c>
      <c r="J19" s="68" t="s">
        <v>11</v>
      </c>
    </row>
    <row r="20" spans="1:10" x14ac:dyDescent="0.2">
      <c r="A20" s="79" t="s">
        <v>80</v>
      </c>
      <c r="B20" s="26"/>
      <c r="C20" s="26">
        <v>17646</v>
      </c>
      <c r="D20" s="26"/>
      <c r="E20" s="26">
        <v>18554.751</v>
      </c>
      <c r="F20" s="26"/>
      <c r="G20" s="26">
        <v>20093.751</v>
      </c>
      <c r="H20" s="26"/>
      <c r="I20" s="147">
        <f t="shared" si="3"/>
        <v>1539</v>
      </c>
      <c r="J20" s="68" t="s">
        <v>11</v>
      </c>
    </row>
    <row r="21" spans="1:10" x14ac:dyDescent="0.2">
      <c r="A21" s="79" t="s">
        <v>81</v>
      </c>
      <c r="B21" s="26"/>
      <c r="C21" s="26">
        <v>0</v>
      </c>
      <c r="D21" s="26"/>
      <c r="E21" s="26">
        <v>0</v>
      </c>
      <c r="F21" s="26"/>
      <c r="G21" s="26">
        <v>0</v>
      </c>
      <c r="H21" s="26"/>
      <c r="I21" s="147">
        <f t="shared" si="3"/>
        <v>0</v>
      </c>
      <c r="J21" s="68" t="s">
        <v>11</v>
      </c>
    </row>
    <row r="22" spans="1:10" x14ac:dyDescent="0.2">
      <c r="A22" s="79" t="s">
        <v>82</v>
      </c>
      <c r="B22" s="26"/>
      <c r="C22" s="26">
        <v>1692</v>
      </c>
      <c r="D22" s="26"/>
      <c r="E22" s="26">
        <v>1807.902</v>
      </c>
      <c r="F22" s="26"/>
      <c r="G22" s="26">
        <v>2007.902</v>
      </c>
      <c r="H22" s="26"/>
      <c r="I22" s="147">
        <f t="shared" si="3"/>
        <v>200</v>
      </c>
      <c r="J22" s="68" t="s">
        <v>11</v>
      </c>
    </row>
    <row r="23" spans="1:10" x14ac:dyDescent="0.2">
      <c r="A23" s="79" t="s">
        <v>83</v>
      </c>
      <c r="B23" s="26"/>
      <c r="C23" s="26">
        <v>57</v>
      </c>
      <c r="D23" s="26"/>
      <c r="E23" s="26">
        <v>60.904499999999999</v>
      </c>
      <c r="F23" s="26"/>
      <c r="G23" s="26">
        <v>60.904499999999999</v>
      </c>
      <c r="H23" s="26"/>
      <c r="I23" s="147">
        <f t="shared" si="3"/>
        <v>0</v>
      </c>
      <c r="J23" s="68" t="s">
        <v>11</v>
      </c>
    </row>
    <row r="24" spans="1:10" x14ac:dyDescent="0.2">
      <c r="A24" s="79" t="s">
        <v>84</v>
      </c>
      <c r="B24" s="26"/>
      <c r="C24" s="26">
        <v>950</v>
      </c>
      <c r="D24" s="26"/>
      <c r="E24" s="26">
        <v>1515.075</v>
      </c>
      <c r="F24" s="26"/>
      <c r="G24" s="26">
        <v>1565.075</v>
      </c>
      <c r="H24" s="26"/>
      <c r="I24" s="147">
        <f t="shared" si="3"/>
        <v>50</v>
      </c>
      <c r="J24" s="68" t="s">
        <v>11</v>
      </c>
    </row>
    <row r="25" spans="1:10" x14ac:dyDescent="0.2">
      <c r="A25" s="79" t="s">
        <v>85</v>
      </c>
      <c r="B25" s="26"/>
      <c r="C25" s="26">
        <v>6234</v>
      </c>
      <c r="D25" s="26"/>
      <c r="E25" s="26">
        <v>4161.0290000000005</v>
      </c>
      <c r="F25" s="26"/>
      <c r="G25" s="26">
        <v>4261.0290000000005</v>
      </c>
      <c r="H25" s="26"/>
      <c r="I25" s="147">
        <f t="shared" si="3"/>
        <v>100</v>
      </c>
      <c r="J25" s="68" t="s">
        <v>11</v>
      </c>
    </row>
    <row r="26" spans="1:10" x14ac:dyDescent="0.2">
      <c r="A26" s="79" t="s">
        <v>86</v>
      </c>
      <c r="B26" s="26"/>
      <c r="C26" s="26">
        <v>2227</v>
      </c>
      <c r="D26" s="26"/>
      <c r="E26" s="26">
        <v>4599.5495000000001</v>
      </c>
      <c r="F26" s="26"/>
      <c r="G26" s="26">
        <v>4699.5495000000001</v>
      </c>
      <c r="H26" s="26"/>
      <c r="I26" s="147">
        <f t="shared" si="3"/>
        <v>100</v>
      </c>
      <c r="J26" s="68" t="s">
        <v>11</v>
      </c>
    </row>
    <row r="27" spans="1:10" x14ac:dyDescent="0.2">
      <c r="A27" s="79" t="s">
        <v>87</v>
      </c>
      <c r="B27" s="26"/>
      <c r="C27" s="26">
        <v>0</v>
      </c>
      <c r="D27" s="26"/>
      <c r="E27" s="26">
        <v>616</v>
      </c>
      <c r="F27" s="26"/>
      <c r="G27" s="26">
        <v>616</v>
      </c>
      <c r="H27" s="26"/>
      <c r="I27" s="147">
        <f t="shared" si="3"/>
        <v>0</v>
      </c>
      <c r="J27" s="68" t="s">
        <v>11</v>
      </c>
    </row>
    <row r="28" spans="1:10" x14ac:dyDescent="0.2">
      <c r="A28" s="79" t="s">
        <v>88</v>
      </c>
      <c r="B28" s="26"/>
      <c r="C28" s="26">
        <v>0</v>
      </c>
      <c r="D28" s="26"/>
      <c r="E28" s="26">
        <v>0</v>
      </c>
      <c r="F28" s="26"/>
      <c r="G28" s="26">
        <v>0</v>
      </c>
      <c r="H28" s="26"/>
      <c r="I28" s="147">
        <f t="shared" si="3"/>
        <v>0</v>
      </c>
      <c r="J28" s="68" t="s">
        <v>11</v>
      </c>
    </row>
    <row r="29" spans="1:10" x14ac:dyDescent="0.2">
      <c r="A29" s="79" t="s">
        <v>33</v>
      </c>
      <c r="B29" s="26"/>
      <c r="C29" s="26">
        <v>0</v>
      </c>
      <c r="D29" s="26"/>
      <c r="E29" s="26">
        <v>0</v>
      </c>
      <c r="F29" s="26"/>
      <c r="G29" s="26">
        <v>0</v>
      </c>
      <c r="H29" s="26"/>
      <c r="I29" s="147">
        <f t="shared" si="3"/>
        <v>0</v>
      </c>
      <c r="J29" s="68" t="s">
        <v>11</v>
      </c>
    </row>
    <row r="30" spans="1:10" x14ac:dyDescent="0.2">
      <c r="A30" s="79" t="s">
        <v>89</v>
      </c>
      <c r="B30" s="26"/>
      <c r="C30" s="26">
        <v>0</v>
      </c>
      <c r="D30" s="26"/>
      <c r="E30" s="26">
        <v>0</v>
      </c>
      <c r="F30" s="26"/>
      <c r="G30" s="26">
        <v>0</v>
      </c>
      <c r="H30" s="26"/>
      <c r="I30" s="147">
        <f t="shared" si="3"/>
        <v>0</v>
      </c>
      <c r="J30" s="68" t="s">
        <v>11</v>
      </c>
    </row>
    <row r="31" spans="1:10" x14ac:dyDescent="0.2">
      <c r="A31" s="79" t="s">
        <v>90</v>
      </c>
      <c r="B31" s="26"/>
      <c r="C31" s="26">
        <v>0</v>
      </c>
      <c r="D31" s="26"/>
      <c r="E31" s="26">
        <v>0</v>
      </c>
      <c r="F31" s="26"/>
      <c r="G31" s="26">
        <v>0</v>
      </c>
      <c r="H31" s="26"/>
      <c r="I31" s="147">
        <f t="shared" si="3"/>
        <v>0</v>
      </c>
      <c r="J31" s="68" t="s">
        <v>11</v>
      </c>
    </row>
    <row r="32" spans="1:10" x14ac:dyDescent="0.2">
      <c r="A32" s="79" t="s">
        <v>91</v>
      </c>
      <c r="B32" s="26"/>
      <c r="C32" s="26">
        <v>1982</v>
      </c>
      <c r="D32" s="26"/>
      <c r="E32" s="26">
        <v>2117.7669999999998</v>
      </c>
      <c r="F32" s="26"/>
      <c r="G32" s="26">
        <v>2217.7669999999998</v>
      </c>
      <c r="H32" s="26"/>
      <c r="I32" s="147">
        <f t="shared" si="3"/>
        <v>100</v>
      </c>
      <c r="J32" s="68" t="s">
        <v>11</v>
      </c>
    </row>
    <row r="33" spans="1:10" x14ac:dyDescent="0.2">
      <c r="A33" s="79" t="s">
        <v>92</v>
      </c>
      <c r="B33" s="26"/>
      <c r="C33" s="26">
        <v>16</v>
      </c>
      <c r="D33" s="26"/>
      <c r="E33" s="26">
        <v>517.096</v>
      </c>
      <c r="F33" s="26"/>
      <c r="G33" s="26">
        <v>617.096</v>
      </c>
      <c r="H33" s="26"/>
      <c r="I33" s="147">
        <f t="shared" si="3"/>
        <v>100</v>
      </c>
      <c r="J33" s="68" t="s">
        <v>11</v>
      </c>
    </row>
    <row r="34" spans="1:10" x14ac:dyDescent="0.2">
      <c r="A34" s="79" t="s">
        <v>93</v>
      </c>
      <c r="B34" s="26"/>
      <c r="C34" s="26">
        <v>0</v>
      </c>
      <c r="D34" s="26"/>
      <c r="E34" s="26">
        <v>0</v>
      </c>
      <c r="F34" s="26"/>
      <c r="G34" s="26">
        <v>0</v>
      </c>
      <c r="H34" s="26"/>
      <c r="I34" s="147">
        <f t="shared" si="3"/>
        <v>0</v>
      </c>
      <c r="J34" s="68" t="s">
        <v>11</v>
      </c>
    </row>
    <row r="35" spans="1:10" x14ac:dyDescent="0.2">
      <c r="A35" s="79" t="s">
        <v>94</v>
      </c>
      <c r="B35" s="26"/>
      <c r="C35" s="26">
        <v>0</v>
      </c>
      <c r="D35" s="26"/>
      <c r="E35" s="26">
        <v>0</v>
      </c>
      <c r="F35" s="26"/>
      <c r="G35" s="26">
        <v>0</v>
      </c>
      <c r="H35" s="26"/>
      <c r="I35" s="147">
        <f t="shared" si="3"/>
        <v>0</v>
      </c>
      <c r="J35" s="68" t="s">
        <v>11</v>
      </c>
    </row>
    <row r="36" spans="1:10" x14ac:dyDescent="0.2">
      <c r="A36" s="79" t="s">
        <v>95</v>
      </c>
      <c r="B36" s="26"/>
      <c r="C36" s="26">
        <v>0</v>
      </c>
      <c r="D36" s="26"/>
      <c r="E36" s="26">
        <v>0</v>
      </c>
      <c r="F36" s="26"/>
      <c r="G36" s="26">
        <v>0</v>
      </c>
      <c r="H36" s="26"/>
      <c r="I36" s="147">
        <f t="shared" si="3"/>
        <v>0</v>
      </c>
      <c r="J36" s="68" t="s">
        <v>11</v>
      </c>
    </row>
    <row r="37" spans="1:10" ht="15" x14ac:dyDescent="0.25">
      <c r="A37" s="82" t="s">
        <v>96</v>
      </c>
      <c r="B37" s="99"/>
      <c r="C37" s="99">
        <v>102484</v>
      </c>
      <c r="D37" s="99"/>
      <c r="E37" s="99">
        <v>113340.15399999999</v>
      </c>
      <c r="F37" s="99"/>
      <c r="G37" s="99">
        <v>128851.15400000002</v>
      </c>
      <c r="H37" s="99"/>
      <c r="I37" s="101">
        <f t="shared" ref="I37" si="4">SUM(I14:I36)</f>
        <v>15511.000000000007</v>
      </c>
      <c r="J37" s="68" t="s">
        <v>11</v>
      </c>
    </row>
    <row r="38" spans="1:10" x14ac:dyDescent="0.2">
      <c r="A38" s="132" t="s">
        <v>140</v>
      </c>
      <c r="B38" s="26"/>
      <c r="C38" s="26">
        <v>-472</v>
      </c>
      <c r="D38" s="26"/>
      <c r="E38" s="26">
        <v>-1840</v>
      </c>
      <c r="F38" s="26"/>
      <c r="G38" s="26">
        <v>0</v>
      </c>
      <c r="H38" s="26"/>
      <c r="I38" s="147">
        <f>G38-E38</f>
        <v>1840</v>
      </c>
      <c r="J38" s="68" t="s">
        <v>11</v>
      </c>
    </row>
    <row r="39" spans="1:10" x14ac:dyDescent="0.2">
      <c r="A39" s="182" t="s">
        <v>148</v>
      </c>
      <c r="B39" s="26"/>
      <c r="C39" s="26">
        <v>-4000</v>
      </c>
      <c r="D39" s="26"/>
      <c r="E39" s="26">
        <v>-1500</v>
      </c>
      <c r="F39" s="26"/>
      <c r="G39" s="26">
        <v>0</v>
      </c>
      <c r="H39" s="26"/>
      <c r="I39" s="147">
        <f t="shared" ref="I39:I42" si="5">G39-E39</f>
        <v>1500</v>
      </c>
      <c r="J39" s="68" t="s">
        <v>11</v>
      </c>
    </row>
    <row r="40" spans="1:10" x14ac:dyDescent="0.2">
      <c r="A40" s="182" t="s">
        <v>149</v>
      </c>
      <c r="B40" s="26"/>
      <c r="C40" s="26">
        <v>-27</v>
      </c>
      <c r="D40" s="26"/>
      <c r="E40" s="26">
        <v>0</v>
      </c>
      <c r="F40" s="26"/>
      <c r="G40" s="26">
        <v>0</v>
      </c>
      <c r="H40" s="26"/>
      <c r="I40" s="147">
        <f t="shared" si="5"/>
        <v>0</v>
      </c>
      <c r="J40" s="68" t="s">
        <v>11</v>
      </c>
    </row>
    <row r="41" spans="1:10" x14ac:dyDescent="0.2">
      <c r="A41" s="79" t="s">
        <v>97</v>
      </c>
      <c r="B41" s="26"/>
      <c r="C41" s="26">
        <v>1840</v>
      </c>
      <c r="D41" s="26"/>
      <c r="E41" s="26">
        <v>0</v>
      </c>
      <c r="F41" s="26"/>
      <c r="G41" s="26">
        <v>0</v>
      </c>
      <c r="H41" s="26"/>
      <c r="I41" s="147">
        <f t="shared" si="5"/>
        <v>0</v>
      </c>
      <c r="J41" s="68" t="s">
        <v>11</v>
      </c>
    </row>
    <row r="42" spans="1:10" x14ac:dyDescent="0.2">
      <c r="A42" s="136" t="s">
        <v>144</v>
      </c>
      <c r="B42" s="26"/>
      <c r="C42" s="26">
        <v>3125</v>
      </c>
      <c r="D42" s="26"/>
      <c r="E42" s="26">
        <v>0</v>
      </c>
      <c r="F42" s="26"/>
      <c r="G42" s="26">
        <v>0</v>
      </c>
      <c r="H42" s="26"/>
      <c r="I42" s="147">
        <f t="shared" si="5"/>
        <v>0</v>
      </c>
      <c r="J42" s="68" t="s">
        <v>11</v>
      </c>
    </row>
    <row r="43" spans="1:10" ht="15.75" thickBot="1" x14ac:dyDescent="0.3">
      <c r="A43" s="83" t="s">
        <v>98</v>
      </c>
      <c r="B43" s="176">
        <v>473</v>
      </c>
      <c r="C43" s="176">
        <v>102950</v>
      </c>
      <c r="D43" s="176">
        <v>480</v>
      </c>
      <c r="E43" s="176">
        <v>110000.15399999999</v>
      </c>
      <c r="F43" s="176">
        <v>546</v>
      </c>
      <c r="G43" s="176">
        <v>128851.15400000002</v>
      </c>
      <c r="H43" s="176">
        <f>H14</f>
        <v>66</v>
      </c>
      <c r="I43" s="177">
        <f t="shared" ref="I43" si="6">SUM(I37:I42)</f>
        <v>18851.000000000007</v>
      </c>
      <c r="J43" s="68" t="s">
        <v>11</v>
      </c>
    </row>
    <row r="44" spans="1:10" x14ac:dyDescent="0.2">
      <c r="A44" s="85" t="s">
        <v>14</v>
      </c>
      <c r="B44" s="178"/>
      <c r="C44" s="178"/>
      <c r="D44" s="178"/>
      <c r="E44" s="178"/>
      <c r="F44" s="178"/>
      <c r="G44" s="178"/>
      <c r="H44" s="178"/>
      <c r="I44" s="179"/>
      <c r="J44" s="68" t="s">
        <v>11</v>
      </c>
    </row>
    <row r="45" spans="1:10" x14ac:dyDescent="0.2">
      <c r="A45" s="79" t="s">
        <v>99</v>
      </c>
      <c r="B45" s="264">
        <v>75</v>
      </c>
      <c r="C45" s="26"/>
      <c r="D45" s="26">
        <v>68</v>
      </c>
      <c r="E45" s="26"/>
      <c r="F45" s="26">
        <v>29</v>
      </c>
      <c r="G45" s="26"/>
      <c r="H45" s="26">
        <f>F45-D45</f>
        <v>-39</v>
      </c>
      <c r="I45" s="147"/>
      <c r="J45" s="68" t="s">
        <v>11</v>
      </c>
    </row>
    <row r="46" spans="1:10" x14ac:dyDescent="0.2">
      <c r="A46" s="79"/>
      <c r="B46" s="26"/>
      <c r="C46" s="26"/>
      <c r="D46" s="26"/>
      <c r="E46" s="26"/>
      <c r="F46" s="26"/>
      <c r="G46" s="26"/>
      <c r="H46" s="26"/>
      <c r="I46" s="147"/>
      <c r="J46" s="68" t="s">
        <v>11</v>
      </c>
    </row>
    <row r="47" spans="1:10" x14ac:dyDescent="0.2">
      <c r="A47" s="79" t="s">
        <v>100</v>
      </c>
      <c r="B47" s="26"/>
      <c r="C47" s="26">
        <v>1539</v>
      </c>
      <c r="D47" s="26"/>
      <c r="E47" s="26">
        <v>1644.4214999999999</v>
      </c>
      <c r="F47" s="26"/>
      <c r="G47" s="26">
        <v>0</v>
      </c>
      <c r="H47" s="26"/>
      <c r="I47" s="147">
        <f t="shared" ref="I47:I48" si="7">G47-E47</f>
        <v>-1644.4214999999999</v>
      </c>
      <c r="J47" s="68" t="s">
        <v>11</v>
      </c>
    </row>
    <row r="48" spans="1:10" ht="15" thickBot="1" x14ac:dyDescent="0.25">
      <c r="A48" s="84" t="s">
        <v>101</v>
      </c>
      <c r="B48" s="180"/>
      <c r="C48" s="180">
        <v>0</v>
      </c>
      <c r="D48" s="180"/>
      <c r="E48" s="180">
        <v>0</v>
      </c>
      <c r="F48" s="180"/>
      <c r="G48" s="180">
        <v>0</v>
      </c>
      <c r="H48" s="180"/>
      <c r="I48" s="181">
        <f t="shared" si="7"/>
        <v>0</v>
      </c>
      <c r="J48" s="68" t="s">
        <v>11</v>
      </c>
    </row>
    <row r="49" spans="2:10" x14ac:dyDescent="0.2">
      <c r="J49" s="4" t="s">
        <v>12</v>
      </c>
    </row>
    <row r="50" spans="2:10" x14ac:dyDescent="0.2">
      <c r="B50" s="183" t="s">
        <v>34</v>
      </c>
      <c r="G50" s="187" t="s">
        <v>34</v>
      </c>
    </row>
  </sheetData>
  <mergeCells count="10">
    <mergeCell ref="A1:I1"/>
    <mergeCell ref="A2:I2"/>
    <mergeCell ref="A3:I3"/>
    <mergeCell ref="A4:I4"/>
    <mergeCell ref="A5:I5"/>
    <mergeCell ref="A6:A7"/>
    <mergeCell ref="B6:C6"/>
    <mergeCell ref="D6:E6"/>
    <mergeCell ref="F6:G6"/>
    <mergeCell ref="H6:I6"/>
  </mergeCells>
  <printOptions horizontalCentered="1"/>
  <pageMargins left="0.6" right="0.6" top="0.56999999999999995" bottom="0.55000000000000004" header="0.3" footer="0.3"/>
  <pageSetup scale="72" orientation="landscape" r:id="rId1"/>
  <headerFooter>
    <oddHeader>&amp;L&amp;"Arial,Bold"&amp;12K. Summary of Requirements by Object Class</oddHeader>
    <oddFooter>&amp;C&amp;"Arial,Regular"Exhibit K - Summary of Requirements by Object Class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16"/>
  <sheetViews>
    <sheetView view="pageBreakPreview" zoomScaleNormal="100" zoomScaleSheetLayoutView="100" workbookViewId="0"/>
  </sheetViews>
  <sheetFormatPr defaultColWidth="9.140625" defaultRowHeight="15" x14ac:dyDescent="0.2"/>
  <cols>
    <col min="1" max="16384" width="9.140625" style="211"/>
  </cols>
  <sheetData>
    <row r="1" spans="1:11" s="203" customFormat="1" ht="21" x14ac:dyDescent="0.4">
      <c r="A1" s="205"/>
      <c r="B1" s="206"/>
      <c r="C1" s="206"/>
      <c r="D1" s="206"/>
      <c r="E1" s="206"/>
      <c r="F1" s="206"/>
      <c r="G1" s="206"/>
      <c r="H1" s="206"/>
      <c r="I1" s="206"/>
      <c r="J1" s="206"/>
      <c r="K1" s="204" t="s">
        <v>11</v>
      </c>
    </row>
    <row r="2" spans="1:11" s="203" customFormat="1" ht="21" x14ac:dyDescent="0.4">
      <c r="A2" s="353" t="s">
        <v>186</v>
      </c>
      <c r="B2" s="354"/>
      <c r="C2" s="354"/>
      <c r="D2" s="354"/>
      <c r="E2" s="354"/>
      <c r="F2" s="354"/>
      <c r="G2" s="354"/>
      <c r="H2" s="354"/>
      <c r="I2" s="354"/>
      <c r="J2" s="354"/>
      <c r="K2" s="204" t="s">
        <v>11</v>
      </c>
    </row>
    <row r="3" spans="1:11" s="203" customFormat="1" ht="15.6" x14ac:dyDescent="0.3">
      <c r="A3" s="355" t="s">
        <v>1</v>
      </c>
      <c r="B3" s="356"/>
      <c r="C3" s="356"/>
      <c r="D3" s="356"/>
      <c r="E3" s="356"/>
      <c r="F3" s="356"/>
      <c r="G3" s="356"/>
      <c r="H3" s="356"/>
      <c r="I3" s="356"/>
      <c r="J3" s="356"/>
      <c r="K3" s="204" t="s">
        <v>11</v>
      </c>
    </row>
    <row r="4" spans="1:11" s="203" customFormat="1" x14ac:dyDescent="0.25">
      <c r="A4" s="357" t="s">
        <v>2</v>
      </c>
      <c r="B4" s="358"/>
      <c r="C4" s="358"/>
      <c r="D4" s="358"/>
      <c r="E4" s="358"/>
      <c r="F4" s="358"/>
      <c r="G4" s="358"/>
      <c r="H4" s="358"/>
      <c r="I4" s="358"/>
      <c r="J4" s="358"/>
      <c r="K4" s="204" t="s">
        <v>11</v>
      </c>
    </row>
    <row r="5" spans="1:11" s="203" customFormat="1" ht="15.6" x14ac:dyDescent="0.3">
      <c r="A5" s="207"/>
      <c r="B5" s="207"/>
      <c r="C5" s="207"/>
      <c r="D5" s="207"/>
      <c r="E5" s="208"/>
      <c r="F5" s="208"/>
      <c r="G5" s="208"/>
      <c r="H5" s="208"/>
      <c r="I5" s="208"/>
      <c r="J5" s="207"/>
      <c r="K5" s="204" t="s">
        <v>11</v>
      </c>
    </row>
    <row r="6" spans="1:11" s="203" customFormat="1" ht="15.6" x14ac:dyDescent="0.3">
      <c r="A6" s="359" t="s">
        <v>168</v>
      </c>
      <c r="B6" s="359"/>
      <c r="C6" s="359"/>
      <c r="D6" s="359"/>
      <c r="E6" s="359"/>
      <c r="F6" s="359"/>
      <c r="G6" s="359"/>
      <c r="H6" s="359"/>
      <c r="I6" s="359"/>
      <c r="J6" s="359"/>
      <c r="K6" s="204" t="s">
        <v>11</v>
      </c>
    </row>
    <row r="7" spans="1:11" s="271" customFormat="1" ht="103.15" customHeight="1" x14ac:dyDescent="0.3">
      <c r="A7" s="269" t="s">
        <v>234</v>
      </c>
      <c r="B7" s="360" t="s">
        <v>237</v>
      </c>
      <c r="C7" s="362"/>
      <c r="D7" s="362"/>
      <c r="E7" s="362"/>
      <c r="F7" s="362"/>
      <c r="G7" s="362"/>
      <c r="H7" s="362"/>
      <c r="I7" s="362"/>
      <c r="J7" s="362"/>
      <c r="K7" s="270"/>
    </row>
    <row r="8" spans="1:11" s="203" customFormat="1" ht="94.15" customHeight="1" x14ac:dyDescent="0.3">
      <c r="A8" s="269" t="s">
        <v>235</v>
      </c>
      <c r="B8" s="360" t="s">
        <v>236</v>
      </c>
      <c r="C8" s="361"/>
      <c r="D8" s="361"/>
      <c r="E8" s="361"/>
      <c r="F8" s="361"/>
      <c r="G8" s="361"/>
      <c r="H8" s="361"/>
      <c r="I8" s="361"/>
      <c r="J8" s="361"/>
      <c r="K8" s="204" t="s">
        <v>11</v>
      </c>
    </row>
    <row r="9" spans="1:11" s="203" customFormat="1" x14ac:dyDescent="0.2">
      <c r="A9" s="209"/>
      <c r="B9" s="209"/>
      <c r="C9" s="209"/>
      <c r="D9" s="209"/>
      <c r="E9" s="209"/>
      <c r="F9" s="209"/>
      <c r="G9" s="209"/>
      <c r="H9" s="209"/>
      <c r="I9" s="209"/>
      <c r="J9" s="209"/>
      <c r="K9" s="204" t="s">
        <v>11</v>
      </c>
    </row>
    <row r="10" spans="1:11" x14ac:dyDescent="0.2">
      <c r="A10" s="210"/>
      <c r="B10" s="210"/>
      <c r="C10" s="210"/>
      <c r="D10" s="210"/>
      <c r="E10" s="210"/>
      <c r="F10" s="210"/>
      <c r="G10" s="210"/>
      <c r="H10" s="210"/>
      <c r="I10" s="210"/>
      <c r="J10" s="210"/>
      <c r="K10" s="204" t="s">
        <v>12</v>
      </c>
    </row>
    <row r="11" spans="1:11" x14ac:dyDescent="0.2">
      <c r="A11" s="212"/>
      <c r="B11" s="212"/>
      <c r="C11" s="212"/>
      <c r="D11" s="212"/>
      <c r="E11" s="212"/>
      <c r="F11" s="212"/>
      <c r="G11" s="212"/>
      <c r="H11" s="212"/>
      <c r="I11" s="212"/>
      <c r="J11" s="212"/>
      <c r="K11" s="213"/>
    </row>
    <row r="12" spans="1:11" x14ac:dyDescent="0.2">
      <c r="A12" s="212"/>
      <c r="B12" s="212"/>
      <c r="C12" s="212"/>
      <c r="D12" s="212"/>
      <c r="E12" s="212"/>
      <c r="F12" s="212"/>
      <c r="G12" s="212"/>
      <c r="H12" s="212"/>
      <c r="I12" s="212"/>
      <c r="J12" s="212"/>
      <c r="K12" s="213"/>
    </row>
    <row r="13" spans="1:11" x14ac:dyDescent="0.2">
      <c r="K13" s="213"/>
    </row>
    <row r="14" spans="1:11" x14ac:dyDescent="0.2">
      <c r="K14" s="213"/>
    </row>
    <row r="15" spans="1:11" x14ac:dyDescent="0.2">
      <c r="K15" s="213"/>
    </row>
    <row r="16" spans="1:11" x14ac:dyDescent="0.2">
      <c r="K16" s="213"/>
    </row>
  </sheetData>
  <mergeCells count="6">
    <mergeCell ref="A2:J2"/>
    <mergeCell ref="A3:J3"/>
    <mergeCell ref="A4:J4"/>
    <mergeCell ref="A6:J6"/>
    <mergeCell ref="B8:J8"/>
    <mergeCell ref="B7:J7"/>
  </mergeCells>
  <pageMargins left="0.75" right="0.75" top="1" bottom="1" header="0.5" footer="0.5"/>
  <pageSetup orientation="landscape" r:id="rId1"/>
  <headerFooter alignWithMargins="0">
    <oddHeader xml:space="preserve">&amp;L&amp;"Arial,Bold"&amp;12L.  Status of Congressionally Requested Studies, Reports, and Evaluations
</oddHeader>
    <oddFooter>&amp;C&amp;"Arial,Regular"Exhibit L - Status of Congressionally Requested Studies, Reports, and Evaluations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32"/>
  <sheetViews>
    <sheetView view="pageBreakPreview" zoomScaleNormal="100" zoomScaleSheetLayoutView="100" workbookViewId="0">
      <selection sqref="A1:D1"/>
    </sheetView>
  </sheetViews>
  <sheetFormatPr defaultColWidth="9.140625" defaultRowHeight="14.25" x14ac:dyDescent="0.2"/>
  <cols>
    <col min="1" max="1" width="113.5703125" style="183" customWidth="1"/>
    <col min="2" max="2" width="17.5703125" style="187" customWidth="1"/>
    <col min="3" max="3" width="11.42578125" style="187" customWidth="1"/>
    <col min="4" max="4" width="14.5703125" style="188" customWidth="1"/>
    <col min="5" max="5" width="11.5703125" style="4" bestFit="1" customWidth="1"/>
    <col min="6" max="6" width="4.85546875" style="183" customWidth="1"/>
    <col min="7" max="16384" width="9.140625" style="183"/>
  </cols>
  <sheetData>
    <row r="1" spans="1:5" ht="18" x14ac:dyDescent="0.25">
      <c r="A1" s="280" t="s">
        <v>0</v>
      </c>
      <c r="B1" s="280"/>
      <c r="C1" s="280"/>
      <c r="D1" s="280"/>
      <c r="E1" s="4" t="s">
        <v>11</v>
      </c>
    </row>
    <row r="2" spans="1:5" ht="15" x14ac:dyDescent="0.2">
      <c r="A2" s="281" t="s">
        <v>186</v>
      </c>
      <c r="B2" s="281"/>
      <c r="C2" s="281"/>
      <c r="D2" s="281"/>
      <c r="E2" s="4" t="s">
        <v>11</v>
      </c>
    </row>
    <row r="3" spans="1:5" x14ac:dyDescent="0.2">
      <c r="A3" s="282" t="s">
        <v>1</v>
      </c>
      <c r="B3" s="282"/>
      <c r="C3" s="282"/>
      <c r="D3" s="282"/>
      <c r="E3" s="4" t="s">
        <v>11</v>
      </c>
    </row>
    <row r="4" spans="1:5" x14ac:dyDescent="0.2">
      <c r="A4" s="283" t="s">
        <v>2</v>
      </c>
      <c r="B4" s="283"/>
      <c r="C4" s="283"/>
      <c r="D4" s="283"/>
      <c r="E4" s="4" t="s">
        <v>11</v>
      </c>
    </row>
    <row r="5" spans="1:5" ht="15" thickBot="1" x14ac:dyDescent="0.25">
      <c r="E5" s="4" t="s">
        <v>11</v>
      </c>
    </row>
    <row r="6" spans="1:5" ht="15" x14ac:dyDescent="0.25">
      <c r="B6" s="284" t="s">
        <v>152</v>
      </c>
      <c r="C6" s="285"/>
      <c r="D6" s="286"/>
      <c r="E6" s="4" t="s">
        <v>11</v>
      </c>
    </row>
    <row r="7" spans="1:5" ht="15.75" thickBot="1" x14ac:dyDescent="0.25">
      <c r="B7" s="1" t="s">
        <v>175</v>
      </c>
      <c r="C7" s="2" t="s">
        <v>176</v>
      </c>
      <c r="D7" s="3" t="s">
        <v>4</v>
      </c>
      <c r="E7" s="4" t="s">
        <v>11</v>
      </c>
    </row>
    <row r="8" spans="1:5" ht="15" x14ac:dyDescent="0.25">
      <c r="A8" s="109" t="s">
        <v>150</v>
      </c>
      <c r="B8" s="110">
        <v>560</v>
      </c>
      <c r="C8" s="111">
        <v>473</v>
      </c>
      <c r="D8" s="112">
        <v>110822</v>
      </c>
      <c r="E8" s="4" t="s">
        <v>11</v>
      </c>
    </row>
    <row r="9" spans="1:5" ht="15" x14ac:dyDescent="0.25">
      <c r="A9" s="202" t="s">
        <v>151</v>
      </c>
      <c r="B9" s="117" t="s">
        <v>34</v>
      </c>
      <c r="C9" s="118"/>
      <c r="D9" s="257">
        <v>-2297</v>
      </c>
    </row>
    <row r="10" spans="1:5" ht="15" x14ac:dyDescent="0.25">
      <c r="A10" s="202" t="s">
        <v>174</v>
      </c>
      <c r="B10" s="117"/>
      <c r="C10" s="118"/>
      <c r="D10" s="258">
        <v>-5575</v>
      </c>
    </row>
    <row r="11" spans="1:5" ht="15" x14ac:dyDescent="0.25">
      <c r="A11" s="108" t="s">
        <v>153</v>
      </c>
      <c r="B11" s="137">
        <f>SUM(B8:B10)</f>
        <v>560</v>
      </c>
      <c r="C11" s="138">
        <f>SUM(C8:C10)</f>
        <v>473</v>
      </c>
      <c r="D11" s="139">
        <f>SUM(D8:D10)</f>
        <v>102950</v>
      </c>
      <c r="E11" s="4" t="s">
        <v>11</v>
      </c>
    </row>
    <row r="12" spans="1:5" ht="15" x14ac:dyDescent="0.25">
      <c r="A12" s="108"/>
      <c r="B12" s="137"/>
      <c r="C12" s="138"/>
      <c r="D12" s="139"/>
    </row>
    <row r="13" spans="1:5" ht="15" x14ac:dyDescent="0.25">
      <c r="A13" s="97" t="s">
        <v>180</v>
      </c>
      <c r="B13" s="137">
        <v>567</v>
      </c>
      <c r="C13" s="138">
        <v>480</v>
      </c>
      <c r="D13" s="139">
        <v>110000</v>
      </c>
      <c r="E13" s="4" t="s">
        <v>11</v>
      </c>
    </row>
    <row r="14" spans="1:5" ht="15" x14ac:dyDescent="0.25">
      <c r="A14" s="100"/>
      <c r="B14" s="98"/>
      <c r="C14" s="99"/>
      <c r="D14" s="101"/>
      <c r="E14" s="4" t="s">
        <v>11</v>
      </c>
    </row>
    <row r="15" spans="1:5" ht="15" x14ac:dyDescent="0.25">
      <c r="A15" s="102" t="s">
        <v>119</v>
      </c>
      <c r="B15" s="98"/>
      <c r="C15" s="99"/>
      <c r="D15" s="101"/>
      <c r="E15" s="4" t="s">
        <v>11</v>
      </c>
    </row>
    <row r="16" spans="1:5" x14ac:dyDescent="0.2">
      <c r="A16" s="192" t="s">
        <v>5</v>
      </c>
      <c r="B16" s="190">
        <v>5</v>
      </c>
      <c r="C16" s="191">
        <v>5</v>
      </c>
      <c r="D16" s="189">
        <v>2551</v>
      </c>
      <c r="E16" s="4" t="s">
        <v>11</v>
      </c>
    </row>
    <row r="17" spans="1:5" x14ac:dyDescent="0.2">
      <c r="A17" s="192" t="s">
        <v>6</v>
      </c>
      <c r="B17" s="190">
        <v>0</v>
      </c>
      <c r="C17" s="191">
        <v>0</v>
      </c>
      <c r="D17" s="189">
        <v>3580</v>
      </c>
      <c r="E17" s="4" t="s">
        <v>11</v>
      </c>
    </row>
    <row r="18" spans="1:5" x14ac:dyDescent="0.2">
      <c r="A18" s="192" t="s">
        <v>7</v>
      </c>
      <c r="B18" s="254">
        <v>61</v>
      </c>
      <c r="C18" s="255">
        <v>48</v>
      </c>
      <c r="D18" s="256">
        <v>10190</v>
      </c>
      <c r="E18" s="4" t="s">
        <v>11</v>
      </c>
    </row>
    <row r="19" spans="1:5" ht="15" x14ac:dyDescent="0.25">
      <c r="A19" s="103" t="s">
        <v>120</v>
      </c>
      <c r="B19" s="98">
        <f>SUM(B16:B18)</f>
        <v>66</v>
      </c>
      <c r="C19" s="99">
        <f>SUM(C16:C18)</f>
        <v>53</v>
      </c>
      <c r="D19" s="101">
        <f>SUM(D16:D18)</f>
        <v>16321</v>
      </c>
      <c r="E19" s="4" t="s">
        <v>11</v>
      </c>
    </row>
    <row r="20" spans="1:5" ht="15" x14ac:dyDescent="0.25">
      <c r="A20" s="104" t="s">
        <v>154</v>
      </c>
      <c r="B20" s="141">
        <f>+B13+B19</f>
        <v>633</v>
      </c>
      <c r="C20" s="138">
        <f>+C13+C19</f>
        <v>533</v>
      </c>
      <c r="D20" s="142">
        <f>+D13+D19</f>
        <v>126321</v>
      </c>
      <c r="E20" s="4" t="s">
        <v>11</v>
      </c>
    </row>
    <row r="21" spans="1:5" ht="15" x14ac:dyDescent="0.25">
      <c r="A21" s="104" t="s">
        <v>8</v>
      </c>
      <c r="B21" s="141"/>
      <c r="C21" s="138"/>
      <c r="D21" s="142"/>
      <c r="E21" s="4" t="s">
        <v>11</v>
      </c>
    </row>
    <row r="22" spans="1:5" ht="15" x14ac:dyDescent="0.25">
      <c r="A22" s="192" t="s">
        <v>187</v>
      </c>
      <c r="B22" s="105"/>
      <c r="C22" s="99"/>
      <c r="D22" s="106"/>
      <c r="E22" s="4" t="s">
        <v>11</v>
      </c>
    </row>
    <row r="23" spans="1:5" x14ac:dyDescent="0.2">
      <c r="A23" s="193" t="s">
        <v>188</v>
      </c>
      <c r="B23" s="194">
        <v>2</v>
      </c>
      <c r="C23" s="191">
        <v>2</v>
      </c>
      <c r="D23" s="195">
        <v>300</v>
      </c>
      <c r="E23" s="4" t="s">
        <v>11</v>
      </c>
    </row>
    <row r="24" spans="1:5" x14ac:dyDescent="0.2">
      <c r="A24" s="193" t="s">
        <v>189</v>
      </c>
      <c r="B24" s="194">
        <v>3</v>
      </c>
      <c r="C24" s="191">
        <v>3</v>
      </c>
      <c r="D24" s="195">
        <v>530</v>
      </c>
      <c r="E24" s="4" t="s">
        <v>11</v>
      </c>
    </row>
    <row r="25" spans="1:5" x14ac:dyDescent="0.2">
      <c r="A25" s="193" t="s">
        <v>190</v>
      </c>
      <c r="B25" s="259">
        <v>8</v>
      </c>
      <c r="C25" s="255">
        <v>8</v>
      </c>
      <c r="D25" s="260">
        <v>1700</v>
      </c>
      <c r="E25" s="4" t="s">
        <v>11</v>
      </c>
    </row>
    <row r="26" spans="1:5" x14ac:dyDescent="0.2">
      <c r="A26" s="193" t="s">
        <v>9</v>
      </c>
      <c r="B26" s="194">
        <f>SUM(B23:B25)</f>
        <v>13</v>
      </c>
      <c r="C26" s="191">
        <f>SUM(C23:C25)</f>
        <v>13</v>
      </c>
      <c r="D26" s="195">
        <f>SUM(D23:D25)</f>
        <v>2530</v>
      </c>
      <c r="E26" s="4" t="s">
        <v>11</v>
      </c>
    </row>
    <row r="27" spans="1:5" ht="15" x14ac:dyDescent="0.25">
      <c r="A27" s="100" t="s">
        <v>10</v>
      </c>
      <c r="B27" s="140">
        <f>B26</f>
        <v>13</v>
      </c>
      <c r="C27" s="29">
        <f>C26</f>
        <v>13</v>
      </c>
      <c r="D27" s="143">
        <f>D26</f>
        <v>2530</v>
      </c>
      <c r="E27" s="4" t="s">
        <v>11</v>
      </c>
    </row>
    <row r="28" spans="1:5" ht="15" x14ac:dyDescent="0.25">
      <c r="A28" s="107" t="s">
        <v>155</v>
      </c>
      <c r="B28" s="137">
        <f>B20+B27</f>
        <v>646</v>
      </c>
      <c r="C28" s="137">
        <f>C20+C27</f>
        <v>546</v>
      </c>
      <c r="D28" s="227">
        <f>D20+D27</f>
        <v>128851</v>
      </c>
      <c r="E28" s="4" t="s">
        <v>11</v>
      </c>
    </row>
    <row r="29" spans="1:5" ht="15" thickBot="1" x14ac:dyDescent="0.25">
      <c r="A29" s="196" t="s">
        <v>185</v>
      </c>
      <c r="B29" s="197">
        <f>B28-B13</f>
        <v>79</v>
      </c>
      <c r="C29" s="197">
        <f>C28-C13</f>
        <v>66</v>
      </c>
      <c r="D29" s="273">
        <f>D28-D13</f>
        <v>18851</v>
      </c>
      <c r="E29" s="4" t="s">
        <v>11</v>
      </c>
    </row>
    <row r="30" spans="1:5" x14ac:dyDescent="0.2">
      <c r="A30" s="4"/>
      <c r="E30" s="4" t="s">
        <v>11</v>
      </c>
    </row>
    <row r="31" spans="1:5" ht="17.25" x14ac:dyDescent="0.2">
      <c r="A31" s="278" t="s">
        <v>177</v>
      </c>
      <c r="B31" s="279"/>
      <c r="C31" s="279"/>
      <c r="D31" s="279"/>
      <c r="E31" s="4" t="s">
        <v>11</v>
      </c>
    </row>
    <row r="32" spans="1:5" x14ac:dyDescent="0.2">
      <c r="E32" s="4" t="s">
        <v>12</v>
      </c>
    </row>
  </sheetData>
  <mergeCells count="6">
    <mergeCell ref="A31:D31"/>
    <mergeCell ref="A1:D1"/>
    <mergeCell ref="A2:D2"/>
    <mergeCell ref="A3:D3"/>
    <mergeCell ref="A4:D4"/>
    <mergeCell ref="B6:D6"/>
  </mergeCells>
  <printOptions horizontalCentered="1"/>
  <pageMargins left="0.7" right="0.7" top="0.63" bottom="0.63" header="0.3" footer="0.3"/>
  <pageSetup scale="77" fitToHeight="0" orientation="landscape" r:id="rId1"/>
  <headerFooter>
    <oddHeader>&amp;L&amp;"Arial,Bold"&amp;12B. Summary of Requirements</oddHeader>
    <oddFooter>&amp;C&amp;"Arial,Regular"Exhibit B - Summary of Requirements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36"/>
  <sheetViews>
    <sheetView view="pageBreakPreview" zoomScaleNormal="100" zoomScaleSheetLayoutView="100" workbookViewId="0">
      <selection activeCell="I31" sqref="I31"/>
    </sheetView>
  </sheetViews>
  <sheetFormatPr defaultColWidth="9.140625" defaultRowHeight="14.25" x14ac:dyDescent="0.2"/>
  <cols>
    <col min="1" max="1" width="37.140625" style="9" customWidth="1"/>
    <col min="2" max="3" width="8.28515625" style="9" customWidth="1"/>
    <col min="4" max="4" width="12.7109375" style="9" customWidth="1"/>
    <col min="5" max="6" width="8.28515625" style="9" customWidth="1"/>
    <col min="7" max="7" width="12.7109375" style="9" customWidth="1"/>
    <col min="8" max="9" width="8.28515625" style="9" customWidth="1"/>
    <col min="10" max="10" width="12.7109375" style="9" customWidth="1"/>
    <col min="11" max="12" width="8.28515625" style="9" customWidth="1"/>
    <col min="13" max="13" width="12.7109375" style="9" customWidth="1"/>
    <col min="14" max="14" width="14" style="4" bestFit="1" customWidth="1"/>
    <col min="15" max="15" width="4.5703125" style="9" customWidth="1"/>
    <col min="16" max="17" width="8.28515625" style="9" customWidth="1"/>
    <col min="18" max="18" width="12.7109375" style="9" customWidth="1"/>
    <col min="19" max="20" width="8.28515625" style="9" customWidth="1"/>
    <col min="21" max="21" width="12.7109375" style="9" customWidth="1"/>
    <col min="22" max="16384" width="9.140625" style="9"/>
  </cols>
  <sheetData>
    <row r="1" spans="1:21" ht="18" x14ac:dyDescent="0.25">
      <c r="A1" s="280" t="s">
        <v>0</v>
      </c>
      <c r="B1" s="280"/>
      <c r="C1" s="280"/>
      <c r="D1" s="280"/>
      <c r="E1" s="280"/>
      <c r="F1" s="280"/>
      <c r="G1" s="280"/>
      <c r="H1" s="280"/>
      <c r="I1" s="280"/>
      <c r="J1" s="280"/>
      <c r="K1" s="280"/>
      <c r="L1" s="280"/>
      <c r="M1" s="280"/>
      <c r="N1" s="68" t="s">
        <v>11</v>
      </c>
      <c r="O1" s="6"/>
      <c r="P1" s="6"/>
      <c r="Q1" s="6"/>
      <c r="R1" s="6"/>
      <c r="S1" s="6"/>
      <c r="T1" s="6"/>
      <c r="U1" s="6"/>
    </row>
    <row r="2" spans="1:21" ht="15" x14ac:dyDescent="0.2">
      <c r="A2" s="281" t="s">
        <v>186</v>
      </c>
      <c r="B2" s="281"/>
      <c r="C2" s="281"/>
      <c r="D2" s="281"/>
      <c r="E2" s="281"/>
      <c r="F2" s="281"/>
      <c r="G2" s="281"/>
      <c r="H2" s="281"/>
      <c r="I2" s="281"/>
      <c r="J2" s="281"/>
      <c r="K2" s="281"/>
      <c r="L2" s="281"/>
      <c r="M2" s="281"/>
      <c r="N2" s="68" t="s">
        <v>11</v>
      </c>
      <c r="O2" s="7"/>
      <c r="P2" s="7"/>
      <c r="Q2" s="7"/>
      <c r="R2" s="7"/>
      <c r="S2" s="7"/>
      <c r="T2" s="7"/>
      <c r="U2" s="7"/>
    </row>
    <row r="3" spans="1:21" x14ac:dyDescent="0.2">
      <c r="A3" s="290" t="s">
        <v>1</v>
      </c>
      <c r="B3" s="290"/>
      <c r="C3" s="290"/>
      <c r="D3" s="290"/>
      <c r="E3" s="290"/>
      <c r="F3" s="290"/>
      <c r="G3" s="290"/>
      <c r="H3" s="290"/>
      <c r="I3" s="290"/>
      <c r="J3" s="290"/>
      <c r="K3" s="290"/>
      <c r="L3" s="290"/>
      <c r="M3" s="290"/>
      <c r="N3" s="68" t="s">
        <v>11</v>
      </c>
      <c r="O3" s="10"/>
      <c r="P3" s="10"/>
      <c r="Q3" s="10"/>
      <c r="R3" s="10"/>
      <c r="S3" s="10"/>
      <c r="T3" s="10"/>
      <c r="U3" s="10"/>
    </row>
    <row r="4" spans="1:21" x14ac:dyDescent="0.2">
      <c r="A4" s="287" t="s">
        <v>2</v>
      </c>
      <c r="B4" s="287"/>
      <c r="C4" s="287"/>
      <c r="D4" s="287"/>
      <c r="E4" s="287"/>
      <c r="F4" s="287"/>
      <c r="G4" s="287"/>
      <c r="H4" s="287"/>
      <c r="I4" s="287"/>
      <c r="J4" s="287"/>
      <c r="K4" s="287"/>
      <c r="L4" s="287"/>
      <c r="M4" s="287"/>
      <c r="N4" s="68" t="s">
        <v>11</v>
      </c>
      <c r="O4" s="8"/>
      <c r="P4" s="8"/>
      <c r="Q4" s="8"/>
      <c r="R4" s="8"/>
      <c r="S4" s="8"/>
      <c r="T4" s="8"/>
      <c r="U4" s="8"/>
    </row>
    <row r="5" spans="1:21" x14ac:dyDescent="0.2">
      <c r="A5" s="287"/>
      <c r="B5" s="287"/>
      <c r="C5" s="287"/>
      <c r="D5" s="287"/>
      <c r="E5" s="287"/>
      <c r="F5" s="287"/>
      <c r="G5" s="287"/>
      <c r="H5" s="287"/>
      <c r="I5" s="287"/>
      <c r="J5" s="287"/>
      <c r="K5" s="287"/>
      <c r="L5" s="287"/>
      <c r="M5" s="287"/>
      <c r="N5" s="68" t="s">
        <v>11</v>
      </c>
      <c r="O5" s="8"/>
      <c r="P5" s="8"/>
      <c r="Q5" s="8"/>
      <c r="R5" s="8"/>
      <c r="S5" s="8"/>
      <c r="T5" s="8"/>
      <c r="U5" s="8"/>
    </row>
    <row r="6" spans="1:21" ht="15" thickBot="1" x14ac:dyDescent="0.25">
      <c r="A6" s="287"/>
      <c r="B6" s="287"/>
      <c r="C6" s="287"/>
      <c r="D6" s="287"/>
      <c r="E6" s="287"/>
      <c r="F6" s="287"/>
      <c r="G6" s="287"/>
      <c r="H6" s="287"/>
      <c r="I6" s="287"/>
      <c r="J6" s="287"/>
      <c r="K6" s="287"/>
      <c r="L6" s="287"/>
      <c r="M6" s="287"/>
      <c r="N6" s="68" t="s">
        <v>11</v>
      </c>
      <c r="O6" s="8"/>
      <c r="P6" s="8"/>
      <c r="Q6" s="8"/>
      <c r="R6" s="8"/>
      <c r="S6" s="8"/>
      <c r="T6" s="8"/>
      <c r="U6" s="8"/>
    </row>
    <row r="7" spans="1:21" ht="45.75" customHeight="1" x14ac:dyDescent="0.2">
      <c r="A7" s="288" t="s">
        <v>128</v>
      </c>
      <c r="B7" s="291" t="s">
        <v>156</v>
      </c>
      <c r="C7" s="291"/>
      <c r="D7" s="291"/>
      <c r="E7" s="291" t="s">
        <v>180</v>
      </c>
      <c r="F7" s="291"/>
      <c r="G7" s="291"/>
      <c r="H7" s="291" t="s">
        <v>157</v>
      </c>
      <c r="I7" s="291"/>
      <c r="J7" s="291"/>
      <c r="K7" s="291" t="s">
        <v>154</v>
      </c>
      <c r="L7" s="291"/>
      <c r="M7" s="292"/>
      <c r="N7" s="68" t="s">
        <v>11</v>
      </c>
    </row>
    <row r="8" spans="1:21" ht="28.5" x14ac:dyDescent="0.2">
      <c r="A8" s="289"/>
      <c r="B8" s="11" t="s">
        <v>3</v>
      </c>
      <c r="C8" s="119" t="s">
        <v>122</v>
      </c>
      <c r="D8" s="11" t="s">
        <v>4</v>
      </c>
      <c r="E8" s="11" t="s">
        <v>3</v>
      </c>
      <c r="F8" s="119" t="s">
        <v>142</v>
      </c>
      <c r="G8" s="11" t="s">
        <v>4</v>
      </c>
      <c r="H8" s="11" t="s">
        <v>3</v>
      </c>
      <c r="I8" s="11" t="s">
        <v>142</v>
      </c>
      <c r="J8" s="11" t="s">
        <v>4</v>
      </c>
      <c r="K8" s="11" t="s">
        <v>3</v>
      </c>
      <c r="L8" s="11" t="s">
        <v>142</v>
      </c>
      <c r="M8" s="12" t="s">
        <v>4</v>
      </c>
      <c r="N8" s="68" t="s">
        <v>11</v>
      </c>
    </row>
    <row r="9" spans="1:21" x14ac:dyDescent="0.2">
      <c r="A9" s="228" t="s">
        <v>191</v>
      </c>
      <c r="B9" s="145">
        <v>71</v>
      </c>
      <c r="C9" s="145">
        <v>54</v>
      </c>
      <c r="D9" s="145">
        <v>17094</v>
      </c>
      <c r="E9" s="145">
        <v>71</v>
      </c>
      <c r="F9" s="145">
        <v>54</v>
      </c>
      <c r="G9" s="145">
        <v>17313</v>
      </c>
      <c r="H9" s="145">
        <v>0</v>
      </c>
      <c r="I9" s="145">
        <v>0</v>
      </c>
      <c r="J9" s="145">
        <v>567</v>
      </c>
      <c r="K9" s="145">
        <f>E9+H9</f>
        <v>71</v>
      </c>
      <c r="L9" s="145">
        <f t="shared" ref="L9:M15" si="0">F9+I9</f>
        <v>54</v>
      </c>
      <c r="M9" s="146">
        <f t="shared" si="0"/>
        <v>17880</v>
      </c>
      <c r="N9" s="68" t="s">
        <v>11</v>
      </c>
    </row>
    <row r="10" spans="1:21" ht="28.5" x14ac:dyDescent="0.2">
      <c r="A10" s="230" t="s">
        <v>192</v>
      </c>
      <c r="B10" s="26">
        <v>46</v>
      </c>
      <c r="C10" s="26">
        <v>38</v>
      </c>
      <c r="D10" s="26">
        <v>7564</v>
      </c>
      <c r="E10" s="26">
        <v>50</v>
      </c>
      <c r="F10" s="26">
        <v>42</v>
      </c>
      <c r="G10" s="26">
        <v>9393</v>
      </c>
      <c r="H10" s="26">
        <v>5</v>
      </c>
      <c r="I10" s="26">
        <v>5</v>
      </c>
      <c r="J10" s="26">
        <v>1441</v>
      </c>
      <c r="K10" s="26">
        <f t="shared" ref="K10:K12" si="1">E10+H10</f>
        <v>55</v>
      </c>
      <c r="L10" s="26">
        <f t="shared" si="0"/>
        <v>47</v>
      </c>
      <c r="M10" s="147">
        <f t="shared" si="0"/>
        <v>10834</v>
      </c>
      <c r="N10" s="68" t="s">
        <v>11</v>
      </c>
    </row>
    <row r="11" spans="1:21" ht="28.5" x14ac:dyDescent="0.2">
      <c r="A11" s="230" t="s">
        <v>193</v>
      </c>
      <c r="B11" s="26">
        <v>61</v>
      </c>
      <c r="C11" s="26">
        <v>53</v>
      </c>
      <c r="D11" s="26">
        <v>12050</v>
      </c>
      <c r="E11" s="26">
        <v>64</v>
      </c>
      <c r="F11" s="26">
        <v>56</v>
      </c>
      <c r="G11" s="26">
        <v>12513</v>
      </c>
      <c r="H11" s="26">
        <v>61</v>
      </c>
      <c r="I11" s="26">
        <v>48</v>
      </c>
      <c r="J11" s="26">
        <v>10808</v>
      </c>
      <c r="K11" s="26">
        <f t="shared" si="1"/>
        <v>125</v>
      </c>
      <c r="L11" s="26">
        <f t="shared" si="0"/>
        <v>104</v>
      </c>
      <c r="M11" s="147">
        <f t="shared" si="0"/>
        <v>23321</v>
      </c>
      <c r="N11" s="68" t="s">
        <v>11</v>
      </c>
    </row>
    <row r="12" spans="1:21" x14ac:dyDescent="0.2">
      <c r="A12" s="231" t="s">
        <v>194</v>
      </c>
      <c r="B12" s="148">
        <v>382</v>
      </c>
      <c r="C12" s="148">
        <v>328</v>
      </c>
      <c r="D12" s="148">
        <v>66242</v>
      </c>
      <c r="E12" s="148">
        <v>382</v>
      </c>
      <c r="F12" s="148">
        <v>328</v>
      </c>
      <c r="G12" s="148">
        <v>70781</v>
      </c>
      <c r="H12" s="148">
        <v>0</v>
      </c>
      <c r="I12" s="148">
        <v>0</v>
      </c>
      <c r="J12" s="148">
        <v>3505</v>
      </c>
      <c r="K12" s="148">
        <f t="shared" si="1"/>
        <v>382</v>
      </c>
      <c r="L12" s="148">
        <f t="shared" si="0"/>
        <v>328</v>
      </c>
      <c r="M12" s="149">
        <f t="shared" si="0"/>
        <v>74286</v>
      </c>
      <c r="N12" s="68" t="s">
        <v>11</v>
      </c>
    </row>
    <row r="13" spans="1:21" ht="15" x14ac:dyDescent="0.25">
      <c r="A13" s="13" t="s">
        <v>125</v>
      </c>
      <c r="B13" s="150">
        <f t="shared" ref="B13:H13" si="2">SUM(B9:B12)</f>
        <v>560</v>
      </c>
      <c r="C13" s="150">
        <f t="shared" si="2"/>
        <v>473</v>
      </c>
      <c r="D13" s="150">
        <f t="shared" si="2"/>
        <v>102950</v>
      </c>
      <c r="E13" s="150">
        <f t="shared" si="2"/>
        <v>567</v>
      </c>
      <c r="F13" s="150">
        <f t="shared" si="2"/>
        <v>480</v>
      </c>
      <c r="G13" s="150">
        <f t="shared" si="2"/>
        <v>110000</v>
      </c>
      <c r="H13" s="150">
        <f t="shared" si="2"/>
        <v>66</v>
      </c>
      <c r="I13" s="150">
        <f t="shared" ref="I13:M13" si="3">SUM(I9:I12)</f>
        <v>53</v>
      </c>
      <c r="J13" s="150">
        <f t="shared" si="3"/>
        <v>16321</v>
      </c>
      <c r="K13" s="150">
        <f t="shared" si="3"/>
        <v>633</v>
      </c>
      <c r="L13" s="150">
        <f t="shared" si="3"/>
        <v>533</v>
      </c>
      <c r="M13" s="151">
        <f t="shared" si="3"/>
        <v>126321</v>
      </c>
      <c r="N13" s="68" t="s">
        <v>11</v>
      </c>
    </row>
    <row r="14" spans="1:21" ht="15" x14ac:dyDescent="0.25">
      <c r="A14" s="116" t="s">
        <v>124</v>
      </c>
      <c r="B14" s="152"/>
      <c r="C14" s="152"/>
      <c r="D14" s="153">
        <v>0</v>
      </c>
      <c r="E14" s="152"/>
      <c r="F14" s="152"/>
      <c r="G14" s="153">
        <v>0</v>
      </c>
      <c r="H14" s="152"/>
      <c r="I14" s="152"/>
      <c r="J14" s="153">
        <v>0</v>
      </c>
      <c r="K14" s="152"/>
      <c r="L14" s="152"/>
      <c r="M14" s="154">
        <f t="shared" si="0"/>
        <v>0</v>
      </c>
      <c r="N14" s="68" t="s">
        <v>11</v>
      </c>
    </row>
    <row r="15" spans="1:21" ht="15" x14ac:dyDescent="0.25">
      <c r="A15" s="135" t="s">
        <v>143</v>
      </c>
      <c r="B15" s="29"/>
      <c r="C15" s="29"/>
      <c r="D15" s="155">
        <f>SUM(D13:D14)</f>
        <v>102950</v>
      </c>
      <c r="E15" s="29"/>
      <c r="F15" s="29"/>
      <c r="G15" s="155">
        <f>SUM(G13:G14)</f>
        <v>110000</v>
      </c>
      <c r="H15" s="29"/>
      <c r="I15" s="29"/>
      <c r="J15" s="155">
        <f>SUM(J13:J14)</f>
        <v>16321</v>
      </c>
      <c r="K15" s="29"/>
      <c r="L15" s="29"/>
      <c r="M15" s="156">
        <f t="shared" si="0"/>
        <v>126321</v>
      </c>
      <c r="N15" s="68" t="s">
        <v>11</v>
      </c>
    </row>
    <row r="16" spans="1:21" x14ac:dyDescent="0.2">
      <c r="A16" s="120" t="s">
        <v>14</v>
      </c>
      <c r="B16" s="157"/>
      <c r="C16" s="263">
        <v>75</v>
      </c>
      <c r="D16" s="157"/>
      <c r="E16" s="157"/>
      <c r="F16" s="157">
        <v>68</v>
      </c>
      <c r="G16" s="157"/>
      <c r="H16" s="157"/>
      <c r="I16" s="157">
        <v>-39</v>
      </c>
      <c r="J16" s="157"/>
      <c r="K16" s="157"/>
      <c r="L16" s="157">
        <f t="shared" ref="L16:L17" si="4">F16+I16</f>
        <v>29</v>
      </c>
      <c r="M16" s="158"/>
      <c r="N16" s="68" t="s">
        <v>11</v>
      </c>
    </row>
    <row r="17" spans="1:14" x14ac:dyDescent="0.2">
      <c r="A17" s="121" t="s">
        <v>126</v>
      </c>
      <c r="B17" s="26"/>
      <c r="C17" s="264">
        <f>C13+C16</f>
        <v>548</v>
      </c>
      <c r="D17" s="26"/>
      <c r="E17" s="26"/>
      <c r="F17" s="26">
        <f>F13+F16</f>
        <v>548</v>
      </c>
      <c r="G17" s="26"/>
      <c r="H17" s="26"/>
      <c r="I17" s="26">
        <f>I13+I16</f>
        <v>14</v>
      </c>
      <c r="J17" s="26"/>
      <c r="K17" s="26"/>
      <c r="L17" s="26">
        <f t="shared" si="4"/>
        <v>562</v>
      </c>
      <c r="M17" s="147"/>
      <c r="N17" s="68" t="s">
        <v>11</v>
      </c>
    </row>
    <row r="18" spans="1:14" x14ac:dyDescent="0.2">
      <c r="A18" s="17"/>
      <c r="B18" s="26"/>
      <c r="C18" s="264"/>
      <c r="D18" s="26"/>
      <c r="E18" s="26"/>
      <c r="F18" s="26"/>
      <c r="G18" s="26"/>
      <c r="H18" s="26"/>
      <c r="I18" s="26"/>
      <c r="J18" s="26"/>
      <c r="K18" s="26"/>
      <c r="L18" s="26"/>
      <c r="M18" s="147"/>
      <c r="N18" s="68" t="s">
        <v>11</v>
      </c>
    </row>
    <row r="19" spans="1:14" ht="15" thickBot="1" x14ac:dyDescent="0.25">
      <c r="A19" s="122" t="s">
        <v>127</v>
      </c>
      <c r="B19" s="161"/>
      <c r="C19" s="265">
        <f>C17</f>
        <v>548</v>
      </c>
      <c r="D19" s="161"/>
      <c r="E19" s="161"/>
      <c r="F19" s="161">
        <f>F17</f>
        <v>548</v>
      </c>
      <c r="G19" s="161"/>
      <c r="H19" s="161"/>
      <c r="I19" s="161">
        <f>I17</f>
        <v>14</v>
      </c>
      <c r="J19" s="161"/>
      <c r="K19" s="161"/>
      <c r="L19" s="161">
        <f t="shared" ref="L19" si="5">F19+I19</f>
        <v>562</v>
      </c>
      <c r="M19" s="162"/>
      <c r="N19" s="68" t="s">
        <v>11</v>
      </c>
    </row>
    <row r="20" spans="1:14" ht="15" thickBot="1" x14ac:dyDescent="0.25">
      <c r="N20" s="68" t="s">
        <v>11</v>
      </c>
    </row>
    <row r="21" spans="1:14" ht="15" x14ac:dyDescent="0.2">
      <c r="A21" s="288" t="s">
        <v>128</v>
      </c>
      <c r="B21" s="291" t="s">
        <v>158</v>
      </c>
      <c r="C21" s="291"/>
      <c r="D21" s="291"/>
      <c r="E21" s="291" t="s">
        <v>159</v>
      </c>
      <c r="F21" s="291"/>
      <c r="G21" s="291"/>
      <c r="H21" s="291" t="s">
        <v>160</v>
      </c>
      <c r="I21" s="291"/>
      <c r="J21" s="292"/>
      <c r="N21" s="68" t="s">
        <v>11</v>
      </c>
    </row>
    <row r="22" spans="1:14" ht="28.5" x14ac:dyDescent="0.2">
      <c r="A22" s="289"/>
      <c r="B22" s="11" t="s">
        <v>3</v>
      </c>
      <c r="C22" s="11" t="s">
        <v>142</v>
      </c>
      <c r="D22" s="11" t="s">
        <v>4</v>
      </c>
      <c r="E22" s="11" t="s">
        <v>3</v>
      </c>
      <c r="F22" s="11" t="s">
        <v>142</v>
      </c>
      <c r="G22" s="11" t="s">
        <v>4</v>
      </c>
      <c r="H22" s="11" t="s">
        <v>3</v>
      </c>
      <c r="I22" s="11" t="s">
        <v>142</v>
      </c>
      <c r="J22" s="12" t="s">
        <v>4</v>
      </c>
      <c r="N22" s="68" t="s">
        <v>11</v>
      </c>
    </row>
    <row r="23" spans="1:14" x14ac:dyDescent="0.2">
      <c r="A23" s="14" t="str">
        <f>A9</f>
        <v>Department Leadership</v>
      </c>
      <c r="B23" s="145">
        <v>2</v>
      </c>
      <c r="C23" s="145">
        <v>2</v>
      </c>
      <c r="D23" s="145">
        <v>300</v>
      </c>
      <c r="E23" s="145">
        <v>0</v>
      </c>
      <c r="F23" s="145">
        <v>0</v>
      </c>
      <c r="G23" s="145">
        <v>0</v>
      </c>
      <c r="H23" s="145">
        <f t="shared" ref="H23:J26" si="6">K9+B23+E23</f>
        <v>73</v>
      </c>
      <c r="I23" s="145">
        <f t="shared" si="6"/>
        <v>56</v>
      </c>
      <c r="J23" s="146">
        <f t="shared" si="6"/>
        <v>18180</v>
      </c>
      <c r="N23" s="68" t="s">
        <v>11</v>
      </c>
    </row>
    <row r="24" spans="1:14" ht="28.5" x14ac:dyDescent="0.2">
      <c r="A24" s="232" t="str">
        <f>A10</f>
        <v>Intergovernmental Relations &amp; External Affairs</v>
      </c>
      <c r="B24" s="26">
        <v>3</v>
      </c>
      <c r="C24" s="26">
        <v>3</v>
      </c>
      <c r="D24" s="26">
        <v>530</v>
      </c>
      <c r="E24" s="26">
        <v>0</v>
      </c>
      <c r="F24" s="26">
        <v>0</v>
      </c>
      <c r="G24" s="26">
        <v>0</v>
      </c>
      <c r="H24" s="26">
        <f t="shared" si="6"/>
        <v>58</v>
      </c>
      <c r="I24" s="26">
        <f t="shared" si="6"/>
        <v>50</v>
      </c>
      <c r="J24" s="147">
        <f t="shared" si="6"/>
        <v>11364</v>
      </c>
      <c r="N24" s="68" t="s">
        <v>11</v>
      </c>
    </row>
    <row r="25" spans="1:14" ht="28.5" x14ac:dyDescent="0.2">
      <c r="A25" s="232" t="str">
        <f>A11</f>
        <v>Executive Support &amp; Professional Responsibility</v>
      </c>
      <c r="B25" s="26">
        <v>8</v>
      </c>
      <c r="C25" s="26">
        <v>8</v>
      </c>
      <c r="D25" s="26">
        <v>1700</v>
      </c>
      <c r="E25" s="26">
        <v>0</v>
      </c>
      <c r="F25" s="26">
        <v>0</v>
      </c>
      <c r="G25" s="26">
        <v>0</v>
      </c>
      <c r="H25" s="26">
        <f t="shared" si="6"/>
        <v>133</v>
      </c>
      <c r="I25" s="26">
        <f t="shared" si="6"/>
        <v>112</v>
      </c>
      <c r="J25" s="147">
        <f t="shared" si="6"/>
        <v>25021</v>
      </c>
      <c r="N25" s="68" t="s">
        <v>11</v>
      </c>
    </row>
    <row r="26" spans="1:14" x14ac:dyDescent="0.2">
      <c r="A26" s="113" t="str">
        <f>A12</f>
        <v>Justice Management Division</v>
      </c>
      <c r="B26" s="163">
        <v>0</v>
      </c>
      <c r="C26" s="163">
        <v>0</v>
      </c>
      <c r="D26" s="163">
        <v>0</v>
      </c>
      <c r="E26" s="163">
        <v>0</v>
      </c>
      <c r="F26" s="163">
        <v>0</v>
      </c>
      <c r="G26" s="163">
        <v>0</v>
      </c>
      <c r="H26" s="163">
        <f t="shared" si="6"/>
        <v>382</v>
      </c>
      <c r="I26" s="163">
        <f t="shared" si="6"/>
        <v>328</v>
      </c>
      <c r="J26" s="164">
        <f t="shared" si="6"/>
        <v>74286</v>
      </c>
      <c r="N26" s="68" t="s">
        <v>11</v>
      </c>
    </row>
    <row r="27" spans="1:14" ht="15" x14ac:dyDescent="0.25">
      <c r="A27" s="13" t="s">
        <v>125</v>
      </c>
      <c r="B27" s="150">
        <f t="shared" ref="B27:J27" si="7">SUM(B23:B26)</f>
        <v>13</v>
      </c>
      <c r="C27" s="150">
        <f t="shared" si="7"/>
        <v>13</v>
      </c>
      <c r="D27" s="150">
        <f t="shared" si="7"/>
        <v>2530</v>
      </c>
      <c r="E27" s="150">
        <f t="shared" si="7"/>
        <v>0</v>
      </c>
      <c r="F27" s="150">
        <f t="shared" si="7"/>
        <v>0</v>
      </c>
      <c r="G27" s="150">
        <f t="shared" si="7"/>
        <v>0</v>
      </c>
      <c r="H27" s="150">
        <f t="shared" si="7"/>
        <v>646</v>
      </c>
      <c r="I27" s="150">
        <f t="shared" si="7"/>
        <v>546</v>
      </c>
      <c r="J27" s="151">
        <f t="shared" si="7"/>
        <v>128851</v>
      </c>
      <c r="N27" s="68" t="s">
        <v>11</v>
      </c>
    </row>
    <row r="28" spans="1:14" ht="15" x14ac:dyDescent="0.25">
      <c r="A28" s="116" t="s">
        <v>124</v>
      </c>
      <c r="B28" s="152"/>
      <c r="C28" s="152"/>
      <c r="D28" s="153">
        <v>0</v>
      </c>
      <c r="E28" s="152"/>
      <c r="F28" s="152"/>
      <c r="G28" s="153">
        <v>0</v>
      </c>
      <c r="H28" s="152"/>
      <c r="I28" s="152"/>
      <c r="J28" s="154">
        <f>M14+D28+G28</f>
        <v>0</v>
      </c>
      <c r="N28" s="68" t="s">
        <v>11</v>
      </c>
    </row>
    <row r="29" spans="1:14" ht="15" x14ac:dyDescent="0.25">
      <c r="A29" s="135" t="s">
        <v>143</v>
      </c>
      <c r="B29" s="29"/>
      <c r="C29" s="29"/>
      <c r="D29" s="155">
        <f>SUM(D27:D28)</f>
        <v>2530</v>
      </c>
      <c r="E29" s="29"/>
      <c r="F29" s="29"/>
      <c r="G29" s="155">
        <f>SUM(G27:G28)</f>
        <v>0</v>
      </c>
      <c r="H29" s="29"/>
      <c r="I29" s="29"/>
      <c r="J29" s="156">
        <f>M15+D29+G29</f>
        <v>128851</v>
      </c>
      <c r="N29" s="68" t="s">
        <v>11</v>
      </c>
    </row>
    <row r="30" spans="1:14" x14ac:dyDescent="0.2">
      <c r="A30" s="115" t="s">
        <v>14</v>
      </c>
      <c r="B30" s="157"/>
      <c r="C30" s="157">
        <v>0</v>
      </c>
      <c r="D30" s="157"/>
      <c r="E30" s="157"/>
      <c r="F30" s="157">
        <v>0</v>
      </c>
      <c r="G30" s="157"/>
      <c r="H30" s="157"/>
      <c r="I30" s="157">
        <f>L16+C30+F30</f>
        <v>29</v>
      </c>
      <c r="J30" s="158"/>
      <c r="N30" s="68" t="s">
        <v>11</v>
      </c>
    </row>
    <row r="31" spans="1:14" x14ac:dyDescent="0.2">
      <c r="A31" s="17" t="s">
        <v>126</v>
      </c>
      <c r="B31" s="26"/>
      <c r="C31" s="26">
        <f>C27+C30</f>
        <v>13</v>
      </c>
      <c r="D31" s="26"/>
      <c r="E31" s="26"/>
      <c r="F31" s="26">
        <f>F27+F30</f>
        <v>0</v>
      </c>
      <c r="G31" s="26"/>
      <c r="H31" s="26"/>
      <c r="I31" s="26">
        <f>L17+C31+F31</f>
        <v>575</v>
      </c>
      <c r="J31" s="147"/>
      <c r="N31" s="68" t="s">
        <v>11</v>
      </c>
    </row>
    <row r="32" spans="1:14" x14ac:dyDescent="0.2">
      <c r="A32" s="17"/>
      <c r="B32" s="26"/>
      <c r="C32" s="26"/>
      <c r="D32" s="26"/>
      <c r="E32" s="26"/>
      <c r="F32" s="26"/>
      <c r="G32" s="26"/>
      <c r="H32" s="26"/>
      <c r="I32" s="26">
        <f>L18+C32+F32</f>
        <v>0</v>
      </c>
      <c r="J32" s="147"/>
      <c r="N32" s="68" t="s">
        <v>11</v>
      </c>
    </row>
    <row r="33" spans="1:14" ht="15" thickBot="1" x14ac:dyDescent="0.25">
      <c r="A33" s="18" t="s">
        <v>127</v>
      </c>
      <c r="B33" s="161"/>
      <c r="C33" s="161">
        <f>C31</f>
        <v>13</v>
      </c>
      <c r="D33" s="161"/>
      <c r="E33" s="161"/>
      <c r="F33" s="161">
        <f>F31</f>
        <v>0</v>
      </c>
      <c r="G33" s="161"/>
      <c r="H33" s="161"/>
      <c r="I33" s="161">
        <f>L19+C33+F33</f>
        <v>575</v>
      </c>
      <c r="J33" s="162"/>
      <c r="N33" s="68" t="s">
        <v>11</v>
      </c>
    </row>
    <row r="34" spans="1:14" x14ac:dyDescent="0.2">
      <c r="N34" s="4" t="s">
        <v>12</v>
      </c>
    </row>
    <row r="35" spans="1:14" x14ac:dyDescent="0.2">
      <c r="A35" s="44"/>
    </row>
    <row r="36" spans="1:14" x14ac:dyDescent="0.2">
      <c r="A36" s="198"/>
    </row>
  </sheetData>
  <mergeCells count="15">
    <mergeCell ref="A5:M5"/>
    <mergeCell ref="A6:M6"/>
    <mergeCell ref="A21:A22"/>
    <mergeCell ref="A1:M1"/>
    <mergeCell ref="A2:M2"/>
    <mergeCell ref="A3:M3"/>
    <mergeCell ref="A4:M4"/>
    <mergeCell ref="A7:A8"/>
    <mergeCell ref="B7:D7"/>
    <mergeCell ref="E7:G7"/>
    <mergeCell ref="H7:J7"/>
    <mergeCell ref="K7:M7"/>
    <mergeCell ref="B21:D21"/>
    <mergeCell ref="E21:G21"/>
    <mergeCell ref="H21:J21"/>
  </mergeCells>
  <printOptions horizontalCentered="1"/>
  <pageMargins left="0.7" right="0.7" top="0.75" bottom="0.75" header="0.3" footer="0.3"/>
  <pageSetup scale="72" orientation="landscape" r:id="rId1"/>
  <headerFooter>
    <oddHeader>&amp;L&amp;"Arial,Bold"&amp;12B. Summary of Requirements</oddHeader>
    <oddFooter>&amp;C&amp;"Arial,Regular"Exhibit B - Summary of Requirements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8"/>
  <sheetViews>
    <sheetView view="pageBreakPreview" zoomScale="80" zoomScaleNormal="100" zoomScaleSheetLayoutView="80" workbookViewId="0">
      <selection activeCell="A14" sqref="A14"/>
    </sheetView>
  </sheetViews>
  <sheetFormatPr defaultColWidth="9.140625" defaultRowHeight="14.25" x14ac:dyDescent="0.2"/>
  <cols>
    <col min="1" max="1" width="37.140625" style="9" customWidth="1"/>
    <col min="2" max="2" width="17" style="9" customWidth="1"/>
    <col min="3" max="5" width="8.7109375" style="9" customWidth="1"/>
    <col min="6" max="6" width="12.7109375" style="9" customWidth="1"/>
    <col min="7" max="9" width="8.7109375" style="9" customWidth="1"/>
    <col min="10" max="10" width="12.7109375" style="9" customWidth="1"/>
    <col min="11" max="13" width="8.7109375" style="9" customWidth="1"/>
    <col min="14" max="14" width="12.7109375" style="9" customWidth="1"/>
    <col min="15" max="15" width="14" style="4" bestFit="1" customWidth="1"/>
    <col min="16" max="16" width="4.5703125" style="9" customWidth="1"/>
    <col min="17" max="18" width="8.28515625" style="9" customWidth="1"/>
    <col min="19" max="19" width="12.7109375" style="9" customWidth="1"/>
    <col min="20" max="21" width="8.28515625" style="9" customWidth="1"/>
    <col min="22" max="22" width="12.7109375" style="9" customWidth="1"/>
    <col min="23" max="16384" width="9.140625" style="9"/>
  </cols>
  <sheetData>
    <row r="1" spans="1:22" ht="18" x14ac:dyDescent="0.25">
      <c r="A1" s="280" t="s">
        <v>161</v>
      </c>
      <c r="B1" s="280"/>
      <c r="C1" s="280"/>
      <c r="D1" s="280"/>
      <c r="E1" s="280"/>
      <c r="F1" s="280"/>
      <c r="G1" s="280"/>
      <c r="H1" s="280"/>
      <c r="I1" s="280"/>
      <c r="J1" s="280"/>
      <c r="K1" s="280"/>
      <c r="L1" s="280"/>
      <c r="M1" s="280"/>
      <c r="N1" s="280"/>
      <c r="O1" s="19" t="s">
        <v>11</v>
      </c>
      <c r="P1" s="6"/>
      <c r="Q1" s="6"/>
      <c r="R1" s="6"/>
      <c r="S1" s="6"/>
      <c r="T1" s="6"/>
      <c r="U1" s="6"/>
      <c r="V1" s="6"/>
    </row>
    <row r="2" spans="1:22" ht="18" x14ac:dyDescent="0.25">
      <c r="A2" s="281" t="s">
        <v>186</v>
      </c>
      <c r="B2" s="281"/>
      <c r="C2" s="281"/>
      <c r="D2" s="281"/>
      <c r="E2" s="281"/>
      <c r="F2" s="281"/>
      <c r="G2" s="281"/>
      <c r="H2" s="281"/>
      <c r="I2" s="281"/>
      <c r="J2" s="281"/>
      <c r="K2" s="281"/>
      <c r="L2" s="281"/>
      <c r="M2" s="281"/>
      <c r="N2" s="281"/>
      <c r="O2" s="19" t="s">
        <v>11</v>
      </c>
      <c r="P2" s="7"/>
      <c r="Q2" s="7"/>
      <c r="R2" s="7"/>
      <c r="S2" s="7"/>
      <c r="T2" s="7"/>
      <c r="U2" s="7"/>
      <c r="V2" s="7"/>
    </row>
    <row r="3" spans="1:22" ht="18" x14ac:dyDescent="0.25">
      <c r="A3" s="293" t="s">
        <v>1</v>
      </c>
      <c r="B3" s="293"/>
      <c r="C3" s="293"/>
      <c r="D3" s="293"/>
      <c r="E3" s="293"/>
      <c r="F3" s="293"/>
      <c r="G3" s="293"/>
      <c r="H3" s="293"/>
      <c r="I3" s="293"/>
      <c r="J3" s="293"/>
      <c r="K3" s="293"/>
      <c r="L3" s="293"/>
      <c r="M3" s="293"/>
      <c r="N3" s="293"/>
      <c r="O3" s="19" t="s">
        <v>11</v>
      </c>
      <c r="P3" s="10"/>
      <c r="Q3" s="10"/>
      <c r="R3" s="10"/>
      <c r="S3" s="10"/>
      <c r="T3" s="10"/>
      <c r="U3" s="10"/>
      <c r="V3" s="10"/>
    </row>
    <row r="4" spans="1:22" ht="18" x14ac:dyDescent="0.25">
      <c r="A4" s="287" t="s">
        <v>2</v>
      </c>
      <c r="B4" s="287"/>
      <c r="C4" s="287"/>
      <c r="D4" s="287"/>
      <c r="E4" s="287"/>
      <c r="F4" s="287"/>
      <c r="G4" s="287"/>
      <c r="H4" s="287"/>
      <c r="I4" s="287"/>
      <c r="J4" s="287"/>
      <c r="K4" s="287"/>
      <c r="L4" s="287"/>
      <c r="M4" s="287"/>
      <c r="N4" s="287"/>
      <c r="O4" s="19" t="s">
        <v>11</v>
      </c>
      <c r="P4" s="8"/>
      <c r="Q4" s="8"/>
      <c r="R4" s="8"/>
      <c r="S4" s="8"/>
      <c r="T4" s="8"/>
      <c r="U4" s="8"/>
      <c r="V4" s="8"/>
    </row>
    <row r="5" spans="1:22" ht="18.75" thickBot="1" x14ac:dyDescent="0.3">
      <c r="A5" s="296"/>
      <c r="B5" s="296"/>
      <c r="C5" s="296"/>
      <c r="D5" s="296"/>
      <c r="E5" s="296"/>
      <c r="F5" s="296"/>
      <c r="G5" s="296"/>
      <c r="H5" s="296"/>
      <c r="I5" s="296"/>
      <c r="J5" s="296"/>
      <c r="K5" s="297"/>
      <c r="L5" s="297"/>
      <c r="M5" s="297"/>
      <c r="N5" s="297"/>
      <c r="O5" s="19" t="s">
        <v>11</v>
      </c>
      <c r="P5" s="8"/>
      <c r="Q5" s="8"/>
      <c r="R5" s="8"/>
      <c r="S5" s="8"/>
      <c r="T5" s="8"/>
      <c r="U5" s="8"/>
      <c r="V5" s="8"/>
    </row>
    <row r="6" spans="1:22" s="21" customFormat="1" ht="33.75" customHeight="1" x14ac:dyDescent="0.25">
      <c r="A6" s="288" t="s">
        <v>17</v>
      </c>
      <c r="B6" s="294" t="s">
        <v>178</v>
      </c>
      <c r="C6" s="291" t="s">
        <v>191</v>
      </c>
      <c r="D6" s="291"/>
      <c r="E6" s="291"/>
      <c r="F6" s="291"/>
      <c r="G6" s="291" t="s">
        <v>192</v>
      </c>
      <c r="H6" s="291"/>
      <c r="I6" s="291"/>
      <c r="J6" s="292"/>
      <c r="K6" s="70"/>
      <c r="L6" s="70"/>
      <c r="M6" s="70"/>
      <c r="N6" s="123"/>
      <c r="O6" s="19" t="s">
        <v>11</v>
      </c>
    </row>
    <row r="7" spans="1:22" s="21" customFormat="1" ht="28.5" x14ac:dyDescent="0.25">
      <c r="A7" s="289"/>
      <c r="B7" s="295"/>
      <c r="C7" s="20" t="s">
        <v>3</v>
      </c>
      <c r="D7" s="20" t="s">
        <v>21</v>
      </c>
      <c r="E7" s="20" t="s">
        <v>142</v>
      </c>
      <c r="F7" s="20" t="s">
        <v>4</v>
      </c>
      <c r="G7" s="20" t="s">
        <v>3</v>
      </c>
      <c r="H7" s="20" t="s">
        <v>21</v>
      </c>
      <c r="I7" s="20" t="s">
        <v>142</v>
      </c>
      <c r="J7" s="25" t="s">
        <v>4</v>
      </c>
      <c r="K7" s="86"/>
      <c r="L7" s="86"/>
      <c r="M7" s="86"/>
      <c r="N7" s="123"/>
      <c r="O7" s="19" t="s">
        <v>11</v>
      </c>
    </row>
    <row r="8" spans="1:22" s="21" customFormat="1" ht="18" x14ac:dyDescent="0.25">
      <c r="A8" s="228" t="s">
        <v>188</v>
      </c>
      <c r="B8" s="169"/>
      <c r="C8" s="165">
        <v>2</v>
      </c>
      <c r="D8" s="165">
        <v>2</v>
      </c>
      <c r="E8" s="165">
        <v>2</v>
      </c>
      <c r="F8" s="165">
        <v>300</v>
      </c>
      <c r="G8" s="165">
        <v>0</v>
      </c>
      <c r="H8" s="165">
        <v>0</v>
      </c>
      <c r="I8" s="165">
        <v>0</v>
      </c>
      <c r="J8" s="166">
        <v>0</v>
      </c>
      <c r="K8" s="87"/>
      <c r="L8" s="87"/>
      <c r="M8" s="87"/>
      <c r="N8" s="87"/>
      <c r="O8" s="19" t="s">
        <v>11</v>
      </c>
    </row>
    <row r="9" spans="1:22" s="21" customFormat="1" ht="18" x14ac:dyDescent="0.25">
      <c r="A9" s="229" t="s">
        <v>189</v>
      </c>
      <c r="B9" s="170"/>
      <c r="C9" s="27">
        <v>0</v>
      </c>
      <c r="D9" s="27">
        <v>0</v>
      </c>
      <c r="E9" s="27">
        <v>0</v>
      </c>
      <c r="F9" s="27">
        <v>0</v>
      </c>
      <c r="G9" s="27">
        <v>3</v>
      </c>
      <c r="H9" s="27">
        <v>3</v>
      </c>
      <c r="I9" s="27">
        <v>3</v>
      </c>
      <c r="J9" s="28">
        <v>530</v>
      </c>
      <c r="K9" s="87"/>
      <c r="L9" s="87"/>
      <c r="M9" s="87"/>
      <c r="N9" s="87"/>
      <c r="O9" s="19" t="s">
        <v>11</v>
      </c>
    </row>
    <row r="10" spans="1:22" s="21" customFormat="1" ht="18.75" thickBot="1" x14ac:dyDescent="0.3">
      <c r="A10" s="22" t="s">
        <v>20</v>
      </c>
      <c r="B10" s="23"/>
      <c r="C10" s="37">
        <f t="shared" ref="C10:J10" si="0">SUM(C8:C9)</f>
        <v>2</v>
      </c>
      <c r="D10" s="37">
        <f t="shared" si="0"/>
        <v>2</v>
      </c>
      <c r="E10" s="37">
        <f t="shared" si="0"/>
        <v>2</v>
      </c>
      <c r="F10" s="37">
        <f t="shared" si="0"/>
        <v>300</v>
      </c>
      <c r="G10" s="37">
        <f t="shared" si="0"/>
        <v>3</v>
      </c>
      <c r="H10" s="37">
        <f t="shared" si="0"/>
        <v>3</v>
      </c>
      <c r="I10" s="37">
        <f t="shared" si="0"/>
        <v>3</v>
      </c>
      <c r="J10" s="168">
        <f t="shared" si="0"/>
        <v>530</v>
      </c>
      <c r="K10" s="88"/>
      <c r="L10" s="88"/>
      <c r="M10" s="88"/>
      <c r="N10" s="88"/>
      <c r="O10" s="19" t="s">
        <v>11</v>
      </c>
    </row>
    <row r="11" spans="1:22" s="21" customFormat="1" ht="18.75" thickBot="1" x14ac:dyDescent="0.3">
      <c r="O11" s="19" t="s">
        <v>11</v>
      </c>
    </row>
    <row r="12" spans="1:22" s="21" customFormat="1" ht="37.5" customHeight="1" x14ac:dyDescent="0.25">
      <c r="A12" s="288" t="s">
        <v>17</v>
      </c>
      <c r="B12" s="294" t="s">
        <v>178</v>
      </c>
      <c r="C12" s="291" t="s">
        <v>193</v>
      </c>
      <c r="D12" s="291"/>
      <c r="E12" s="291"/>
      <c r="F12" s="291"/>
      <c r="G12" s="291" t="s">
        <v>194</v>
      </c>
      <c r="H12" s="291"/>
      <c r="I12" s="291"/>
      <c r="J12" s="291"/>
      <c r="K12" s="291" t="s">
        <v>18</v>
      </c>
      <c r="L12" s="291"/>
      <c r="M12" s="291"/>
      <c r="N12" s="291"/>
      <c r="O12" s="19" t="s">
        <v>11</v>
      </c>
    </row>
    <row r="13" spans="1:22" s="21" customFormat="1" ht="28.5" x14ac:dyDescent="0.25">
      <c r="A13" s="289"/>
      <c r="B13" s="295"/>
      <c r="C13" s="20" t="s">
        <v>3</v>
      </c>
      <c r="D13" s="20" t="s">
        <v>21</v>
      </c>
      <c r="E13" s="20" t="s">
        <v>142</v>
      </c>
      <c r="F13" s="20" t="s">
        <v>4</v>
      </c>
      <c r="G13" s="20" t="s">
        <v>3</v>
      </c>
      <c r="H13" s="20" t="s">
        <v>21</v>
      </c>
      <c r="I13" s="20" t="s">
        <v>142</v>
      </c>
      <c r="J13" s="20" t="s">
        <v>4</v>
      </c>
      <c r="K13" s="20" t="s">
        <v>3</v>
      </c>
      <c r="L13" s="20" t="s">
        <v>21</v>
      </c>
      <c r="M13" s="20" t="s">
        <v>142</v>
      </c>
      <c r="N13" s="20" t="s">
        <v>4</v>
      </c>
      <c r="O13" s="19" t="s">
        <v>11</v>
      </c>
    </row>
    <row r="14" spans="1:22" s="21" customFormat="1" ht="18" x14ac:dyDescent="0.25">
      <c r="A14" s="228" t="s">
        <v>190</v>
      </c>
      <c r="B14" s="171"/>
      <c r="C14" s="165">
        <v>8</v>
      </c>
      <c r="D14" s="165">
        <v>0</v>
      </c>
      <c r="E14" s="165">
        <v>8</v>
      </c>
      <c r="F14" s="165">
        <v>1700</v>
      </c>
      <c r="G14" s="165">
        <v>0</v>
      </c>
      <c r="H14" s="165">
        <v>0</v>
      </c>
      <c r="I14" s="165">
        <v>0</v>
      </c>
      <c r="J14" s="165">
        <v>0</v>
      </c>
      <c r="K14" s="165">
        <f>C8+G9+C14+G14</f>
        <v>13</v>
      </c>
      <c r="L14" s="165">
        <f>D8+H9+D14+H14</f>
        <v>5</v>
      </c>
      <c r="M14" s="165">
        <f>E8+I9+E14+I14</f>
        <v>13</v>
      </c>
      <c r="N14" s="165">
        <f>F8+J9+F14+J14</f>
        <v>2530</v>
      </c>
      <c r="O14" s="19" t="s">
        <v>11</v>
      </c>
    </row>
    <row r="15" spans="1:22" s="21" customFormat="1" ht="18.75" thickBot="1" x14ac:dyDescent="0.3">
      <c r="A15" s="22" t="s">
        <v>20</v>
      </c>
      <c r="B15" s="23"/>
      <c r="C15" s="37">
        <f t="shared" ref="C15:N15" si="1">SUM(C14:C14)</f>
        <v>8</v>
      </c>
      <c r="D15" s="37">
        <f t="shared" si="1"/>
        <v>0</v>
      </c>
      <c r="E15" s="37">
        <f t="shared" si="1"/>
        <v>8</v>
      </c>
      <c r="F15" s="37">
        <f t="shared" si="1"/>
        <v>1700</v>
      </c>
      <c r="G15" s="37">
        <f t="shared" si="1"/>
        <v>0</v>
      </c>
      <c r="H15" s="37">
        <f t="shared" si="1"/>
        <v>0</v>
      </c>
      <c r="I15" s="37">
        <f t="shared" si="1"/>
        <v>0</v>
      </c>
      <c r="J15" s="37">
        <f t="shared" si="1"/>
        <v>0</v>
      </c>
      <c r="K15" s="37">
        <f t="shared" si="1"/>
        <v>13</v>
      </c>
      <c r="L15" s="37">
        <f t="shared" si="1"/>
        <v>5</v>
      </c>
      <c r="M15" s="37">
        <f t="shared" si="1"/>
        <v>13</v>
      </c>
      <c r="N15" s="37">
        <f t="shared" si="1"/>
        <v>2530</v>
      </c>
      <c r="O15" s="19" t="s">
        <v>11</v>
      </c>
    </row>
    <row r="16" spans="1:22" s="21" customFormat="1" ht="18" x14ac:dyDescent="0.25">
      <c r="O16" s="19" t="s">
        <v>11</v>
      </c>
    </row>
    <row r="17" spans="2:15" x14ac:dyDescent="0.2">
      <c r="O17" s="4" t="s">
        <v>12</v>
      </c>
    </row>
    <row r="18" spans="2:15" x14ac:dyDescent="0.2">
      <c r="B18" s="24"/>
    </row>
  </sheetData>
  <mergeCells count="14">
    <mergeCell ref="A12:A13"/>
    <mergeCell ref="B12:B13"/>
    <mergeCell ref="C12:F12"/>
    <mergeCell ref="G12:J12"/>
    <mergeCell ref="A5:N5"/>
    <mergeCell ref="K12:N12"/>
    <mergeCell ref="A1:N1"/>
    <mergeCell ref="A2:N2"/>
    <mergeCell ref="A3:N3"/>
    <mergeCell ref="B6:B7"/>
    <mergeCell ref="G6:J6"/>
    <mergeCell ref="A6:A7"/>
    <mergeCell ref="C6:F6"/>
    <mergeCell ref="A4:N4"/>
  </mergeCells>
  <printOptions horizontalCentered="1"/>
  <pageMargins left="0.7" right="0.7" top="0.66" bottom="0.65" header="0.3" footer="0.3"/>
  <pageSetup scale="70" orientation="landscape" r:id="rId1"/>
  <headerFooter>
    <oddHeader xml:space="preserve">&amp;L&amp;"Arial,Bold"&amp;12C. Program Changes by Decision Unit
</oddHeader>
    <oddFooter>&amp;C&amp;"Arial,Regular"Exhibit C - Program Changes by Decision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9"/>
  <sheetViews>
    <sheetView view="pageBreakPreview" zoomScale="80" zoomScaleNormal="100" zoomScaleSheetLayoutView="80" workbookViewId="0">
      <selection sqref="A1:N1"/>
    </sheetView>
  </sheetViews>
  <sheetFormatPr defaultColWidth="9.140625" defaultRowHeight="14.25" x14ac:dyDescent="0.2"/>
  <cols>
    <col min="1" max="1" width="7.42578125" style="9" bestFit="1" customWidth="1"/>
    <col min="2" max="2" width="58.140625" style="9" customWidth="1"/>
    <col min="3" max="3" width="8.7109375" style="9" customWidth="1"/>
    <col min="4" max="4" width="12.7109375" style="9" customWidth="1"/>
    <col min="5" max="5" width="8.7109375" style="9" customWidth="1"/>
    <col min="6" max="6" width="12.7109375" style="9" customWidth="1"/>
    <col min="7" max="7" width="8.7109375" style="9" customWidth="1"/>
    <col min="8" max="8" width="12.7109375" style="9" customWidth="1"/>
    <col min="9" max="9" width="8.7109375" style="9" customWidth="1"/>
    <col min="10" max="10" width="12.7109375" style="9" customWidth="1"/>
    <col min="11" max="11" width="8.7109375" style="9" customWidth="1"/>
    <col min="12" max="12" width="12.7109375" style="9" customWidth="1"/>
    <col min="13" max="13" width="8.7109375" style="9" customWidth="1"/>
    <col min="14" max="14" width="12.7109375" style="9" customWidth="1"/>
    <col min="15" max="15" width="14" style="4" bestFit="1" customWidth="1"/>
    <col min="16" max="16" width="4.5703125" style="9" customWidth="1"/>
    <col min="17" max="18" width="8.28515625" style="9" customWidth="1"/>
    <col min="19" max="19" width="12.7109375" style="9" customWidth="1"/>
    <col min="20" max="21" width="8.28515625" style="9" customWidth="1"/>
    <col min="22" max="22" width="12.7109375" style="9" customWidth="1"/>
    <col min="23" max="16384" width="9.140625" style="9"/>
  </cols>
  <sheetData>
    <row r="1" spans="1:22" ht="18" x14ac:dyDescent="0.25">
      <c r="A1" s="280" t="s">
        <v>22</v>
      </c>
      <c r="B1" s="280"/>
      <c r="C1" s="280"/>
      <c r="D1" s="280"/>
      <c r="E1" s="280"/>
      <c r="F1" s="280"/>
      <c r="G1" s="280"/>
      <c r="H1" s="280"/>
      <c r="I1" s="280"/>
      <c r="J1" s="280"/>
      <c r="K1" s="280"/>
      <c r="L1" s="280"/>
      <c r="M1" s="280"/>
      <c r="N1" s="280"/>
      <c r="O1" s="68" t="s">
        <v>11</v>
      </c>
      <c r="P1" s="6"/>
      <c r="Q1" s="6"/>
      <c r="R1" s="6"/>
      <c r="S1" s="6"/>
      <c r="T1" s="6"/>
      <c r="U1" s="6"/>
      <c r="V1" s="6"/>
    </row>
    <row r="2" spans="1:22" ht="15" x14ac:dyDescent="0.2">
      <c r="A2" s="281" t="s">
        <v>186</v>
      </c>
      <c r="B2" s="281"/>
      <c r="C2" s="281"/>
      <c r="D2" s="281"/>
      <c r="E2" s="281"/>
      <c r="F2" s="281"/>
      <c r="G2" s="281"/>
      <c r="H2" s="281"/>
      <c r="I2" s="281"/>
      <c r="J2" s="281"/>
      <c r="K2" s="281"/>
      <c r="L2" s="281"/>
      <c r="M2" s="281"/>
      <c r="N2" s="281"/>
      <c r="O2" s="68" t="s">
        <v>11</v>
      </c>
      <c r="P2" s="7"/>
      <c r="Q2" s="7"/>
      <c r="R2" s="7"/>
      <c r="S2" s="7"/>
      <c r="T2" s="7"/>
      <c r="U2" s="7"/>
      <c r="V2" s="7"/>
    </row>
    <row r="3" spans="1:22" x14ac:dyDescent="0.2">
      <c r="A3" s="293" t="s">
        <v>1</v>
      </c>
      <c r="B3" s="293"/>
      <c r="C3" s="293"/>
      <c r="D3" s="293"/>
      <c r="E3" s="293"/>
      <c r="F3" s="293"/>
      <c r="G3" s="293"/>
      <c r="H3" s="293"/>
      <c r="I3" s="293"/>
      <c r="J3" s="293"/>
      <c r="K3" s="293"/>
      <c r="L3" s="293"/>
      <c r="M3" s="293"/>
      <c r="N3" s="293"/>
      <c r="O3" s="68" t="s">
        <v>11</v>
      </c>
      <c r="P3" s="10"/>
      <c r="Q3" s="10"/>
      <c r="R3" s="10"/>
      <c r="S3" s="10"/>
      <c r="T3" s="10"/>
      <c r="U3" s="10"/>
      <c r="V3" s="10"/>
    </row>
    <row r="4" spans="1:22" x14ac:dyDescent="0.2">
      <c r="A4" s="287" t="s">
        <v>2</v>
      </c>
      <c r="B4" s="287"/>
      <c r="C4" s="287"/>
      <c r="D4" s="287"/>
      <c r="E4" s="287"/>
      <c r="F4" s="287"/>
      <c r="G4" s="287"/>
      <c r="H4" s="287"/>
      <c r="I4" s="287"/>
      <c r="J4" s="287"/>
      <c r="K4" s="287"/>
      <c r="L4" s="287"/>
      <c r="M4" s="287"/>
      <c r="N4" s="287"/>
      <c r="O4" s="68" t="s">
        <v>11</v>
      </c>
      <c r="P4" s="8"/>
      <c r="Q4" s="8"/>
      <c r="R4" s="8"/>
      <c r="S4" s="8"/>
      <c r="T4" s="8"/>
      <c r="U4" s="8"/>
      <c r="V4" s="8"/>
    </row>
    <row r="5" spans="1:22" x14ac:dyDescent="0.2">
      <c r="A5" s="290"/>
      <c r="B5" s="290"/>
      <c r="C5" s="290"/>
      <c r="D5" s="290"/>
      <c r="E5" s="290"/>
      <c r="F5" s="290"/>
      <c r="G5" s="290"/>
      <c r="H5" s="290"/>
      <c r="I5" s="290"/>
      <c r="J5" s="290"/>
      <c r="K5" s="290"/>
      <c r="L5" s="290"/>
      <c r="M5" s="290"/>
      <c r="N5" s="290"/>
      <c r="O5" s="68" t="s">
        <v>11</v>
      </c>
      <c r="P5" s="8"/>
      <c r="Q5" s="8"/>
      <c r="R5" s="8"/>
      <c r="S5" s="8"/>
      <c r="T5" s="8"/>
      <c r="U5" s="8"/>
      <c r="V5" s="8"/>
    </row>
    <row r="6" spans="1:22" ht="15" thickBot="1" x14ac:dyDescent="0.25">
      <c r="A6" s="303"/>
      <c r="B6" s="303"/>
      <c r="C6" s="303"/>
      <c r="D6" s="303"/>
      <c r="E6" s="303"/>
      <c r="F6" s="303"/>
      <c r="G6" s="303"/>
      <c r="H6" s="303"/>
      <c r="I6" s="303"/>
      <c r="J6" s="303"/>
      <c r="K6" s="303"/>
      <c r="L6" s="303"/>
      <c r="M6" s="303"/>
      <c r="N6" s="303"/>
      <c r="O6" s="68" t="s">
        <v>11</v>
      </c>
      <c r="P6" s="8"/>
      <c r="Q6" s="8"/>
      <c r="R6" s="8"/>
      <c r="S6" s="8"/>
      <c r="T6" s="8"/>
      <c r="U6" s="8"/>
      <c r="V6" s="8"/>
    </row>
    <row r="7" spans="1:22" s="21" customFormat="1" ht="46.5" customHeight="1" x14ac:dyDescent="0.2">
      <c r="A7" s="299" t="s">
        <v>23</v>
      </c>
      <c r="B7" s="300"/>
      <c r="C7" s="291" t="s">
        <v>156</v>
      </c>
      <c r="D7" s="291"/>
      <c r="E7" s="291" t="s">
        <v>180</v>
      </c>
      <c r="F7" s="291"/>
      <c r="G7" s="291" t="s">
        <v>154</v>
      </c>
      <c r="H7" s="291"/>
      <c r="I7" s="291" t="s">
        <v>158</v>
      </c>
      <c r="J7" s="291"/>
      <c r="K7" s="291" t="s">
        <v>159</v>
      </c>
      <c r="L7" s="291"/>
      <c r="M7" s="291" t="s">
        <v>155</v>
      </c>
      <c r="N7" s="292"/>
      <c r="O7" s="68" t="s">
        <v>11</v>
      </c>
    </row>
    <row r="8" spans="1:22" s="21" customFormat="1" ht="42.75" x14ac:dyDescent="0.2">
      <c r="A8" s="301"/>
      <c r="B8" s="302"/>
      <c r="C8" s="20" t="s">
        <v>25</v>
      </c>
      <c r="D8" s="128" t="s">
        <v>24</v>
      </c>
      <c r="E8" s="20" t="s">
        <v>25</v>
      </c>
      <c r="F8" s="128" t="s">
        <v>24</v>
      </c>
      <c r="G8" s="20" t="s">
        <v>25</v>
      </c>
      <c r="H8" s="20" t="s">
        <v>24</v>
      </c>
      <c r="I8" s="20" t="s">
        <v>25</v>
      </c>
      <c r="J8" s="20" t="s">
        <v>24</v>
      </c>
      <c r="K8" s="20" t="s">
        <v>25</v>
      </c>
      <c r="L8" s="20" t="s">
        <v>24</v>
      </c>
      <c r="M8" s="20" t="s">
        <v>25</v>
      </c>
      <c r="N8" s="25" t="s">
        <v>24</v>
      </c>
      <c r="O8" s="68" t="s">
        <v>11</v>
      </c>
    </row>
    <row r="9" spans="1:22" ht="34.5" customHeight="1" x14ac:dyDescent="0.2">
      <c r="A9" s="32" t="s">
        <v>26</v>
      </c>
      <c r="B9" s="39" t="s">
        <v>27</v>
      </c>
      <c r="C9" s="15"/>
      <c r="D9" s="15"/>
      <c r="E9" s="15"/>
      <c r="F9" s="15"/>
      <c r="G9" s="15"/>
      <c r="H9" s="15"/>
      <c r="I9" s="15"/>
      <c r="J9" s="15"/>
      <c r="K9" s="15"/>
      <c r="L9" s="15"/>
      <c r="M9" s="15"/>
      <c r="N9" s="16"/>
      <c r="O9" s="68" t="s">
        <v>11</v>
      </c>
    </row>
    <row r="10" spans="1:22" ht="28.5" x14ac:dyDescent="0.2">
      <c r="A10" s="33">
        <v>2.6</v>
      </c>
      <c r="B10" s="217" t="s">
        <v>171</v>
      </c>
      <c r="C10" s="264">
        <v>548</v>
      </c>
      <c r="D10" s="26">
        <v>102950</v>
      </c>
      <c r="E10" s="26">
        <v>543</v>
      </c>
      <c r="F10" s="26">
        <v>108762</v>
      </c>
      <c r="G10" s="191">
        <f>562-5-6</f>
        <v>551</v>
      </c>
      <c r="H10" s="26">
        <f>126321-1238-1131</f>
        <v>123952</v>
      </c>
      <c r="I10" s="26">
        <f>10-2</f>
        <v>8</v>
      </c>
      <c r="J10" s="26">
        <f>2000-300</f>
        <v>1700</v>
      </c>
      <c r="K10" s="26">
        <v>0</v>
      </c>
      <c r="L10" s="26">
        <v>0</v>
      </c>
      <c r="M10" s="27">
        <f t="shared" ref="M10" si="0">G10+I10+K10</f>
        <v>559</v>
      </c>
      <c r="N10" s="28">
        <f t="shared" ref="N10" si="1">H10+J10+L10</f>
        <v>125652</v>
      </c>
      <c r="O10" s="68" t="s">
        <v>11</v>
      </c>
    </row>
    <row r="11" spans="1:22" ht="15" x14ac:dyDescent="0.25">
      <c r="A11" s="34"/>
      <c r="B11" s="40" t="s">
        <v>28</v>
      </c>
      <c r="C11" s="29">
        <f t="shared" ref="C11:N11" si="2">SUM(C10:C10)</f>
        <v>548</v>
      </c>
      <c r="D11" s="29">
        <f t="shared" si="2"/>
        <v>102950</v>
      </c>
      <c r="E11" s="29">
        <f t="shared" si="2"/>
        <v>543</v>
      </c>
      <c r="F11" s="29">
        <f t="shared" si="2"/>
        <v>108762</v>
      </c>
      <c r="G11" s="29">
        <f t="shared" si="2"/>
        <v>551</v>
      </c>
      <c r="H11" s="29">
        <f t="shared" si="2"/>
        <v>123952</v>
      </c>
      <c r="I11" s="29">
        <f t="shared" si="2"/>
        <v>8</v>
      </c>
      <c r="J11" s="29">
        <f t="shared" si="2"/>
        <v>1700</v>
      </c>
      <c r="K11" s="29">
        <f t="shared" si="2"/>
        <v>0</v>
      </c>
      <c r="L11" s="29">
        <f t="shared" si="2"/>
        <v>0</v>
      </c>
      <c r="M11" s="29">
        <f t="shared" si="2"/>
        <v>559</v>
      </c>
      <c r="N11" s="30">
        <f t="shared" si="2"/>
        <v>125652</v>
      </c>
      <c r="O11" s="68" t="s">
        <v>11</v>
      </c>
    </row>
    <row r="12" spans="1:22" ht="47.25" customHeight="1" x14ac:dyDescent="0.2">
      <c r="A12" s="32" t="s">
        <v>29</v>
      </c>
      <c r="B12" s="39" t="s">
        <v>30</v>
      </c>
      <c r="C12" s="15"/>
      <c r="D12" s="15"/>
      <c r="E12" s="15"/>
      <c r="F12" s="15"/>
      <c r="G12" s="15"/>
      <c r="H12" s="15"/>
      <c r="I12" s="15"/>
      <c r="J12" s="15"/>
      <c r="K12" s="15"/>
      <c r="L12" s="15"/>
      <c r="M12" s="15"/>
      <c r="N12" s="16"/>
      <c r="O12" s="68" t="s">
        <v>11</v>
      </c>
    </row>
    <row r="13" spans="1:22" ht="57" x14ac:dyDescent="0.2">
      <c r="A13" s="33">
        <v>3.1</v>
      </c>
      <c r="B13" s="217" t="s">
        <v>172</v>
      </c>
      <c r="C13" s="26">
        <v>0</v>
      </c>
      <c r="D13" s="26">
        <v>0</v>
      </c>
      <c r="E13" s="26">
        <v>5</v>
      </c>
      <c r="F13" s="26">
        <v>1238</v>
      </c>
      <c r="G13" s="26">
        <f>E13+6</f>
        <v>11</v>
      </c>
      <c r="H13" s="26">
        <f>F13+1131</f>
        <v>2369</v>
      </c>
      <c r="I13" s="26">
        <f>3+2</f>
        <v>5</v>
      </c>
      <c r="J13" s="26">
        <f>530+300</f>
        <v>830</v>
      </c>
      <c r="K13" s="26">
        <v>0</v>
      </c>
      <c r="L13" s="26">
        <v>0</v>
      </c>
      <c r="M13" s="27">
        <f t="shared" ref="M13" si="3">G13+I13+K13</f>
        <v>16</v>
      </c>
      <c r="N13" s="28">
        <f t="shared" ref="N13" si="4">H13+J13+L13</f>
        <v>3199</v>
      </c>
      <c r="O13" s="68" t="s">
        <v>11</v>
      </c>
    </row>
    <row r="14" spans="1:22" ht="20.25" customHeight="1" x14ac:dyDescent="0.25">
      <c r="A14" s="34"/>
      <c r="B14" s="31" t="s">
        <v>31</v>
      </c>
      <c r="C14" s="29">
        <f t="shared" ref="C14:N14" si="5">SUM(C13:C13)</f>
        <v>0</v>
      </c>
      <c r="D14" s="29">
        <f t="shared" si="5"/>
        <v>0</v>
      </c>
      <c r="E14" s="29">
        <f t="shared" si="5"/>
        <v>5</v>
      </c>
      <c r="F14" s="29">
        <f t="shared" si="5"/>
        <v>1238</v>
      </c>
      <c r="G14" s="29">
        <f t="shared" si="5"/>
        <v>11</v>
      </c>
      <c r="H14" s="29">
        <f t="shared" si="5"/>
        <v>2369</v>
      </c>
      <c r="I14" s="29">
        <f t="shared" si="5"/>
        <v>5</v>
      </c>
      <c r="J14" s="29">
        <f t="shared" si="5"/>
        <v>830</v>
      </c>
      <c r="K14" s="29">
        <f t="shared" si="5"/>
        <v>0</v>
      </c>
      <c r="L14" s="29">
        <f t="shared" si="5"/>
        <v>0</v>
      </c>
      <c r="M14" s="29">
        <f t="shared" si="5"/>
        <v>16</v>
      </c>
      <c r="N14" s="29">
        <f t="shared" si="5"/>
        <v>3199</v>
      </c>
      <c r="O14" s="68" t="s">
        <v>11</v>
      </c>
    </row>
    <row r="15" spans="1:22" ht="15.75" thickBot="1" x14ac:dyDescent="0.3">
      <c r="A15" s="35"/>
      <c r="B15" s="36" t="s">
        <v>32</v>
      </c>
      <c r="C15" s="37">
        <f t="shared" ref="C15:N15" si="6">+C14+C11</f>
        <v>548</v>
      </c>
      <c r="D15" s="37">
        <f t="shared" si="6"/>
        <v>102950</v>
      </c>
      <c r="E15" s="37">
        <f t="shared" si="6"/>
        <v>548</v>
      </c>
      <c r="F15" s="37">
        <f t="shared" si="6"/>
        <v>110000</v>
      </c>
      <c r="G15" s="37">
        <f t="shared" si="6"/>
        <v>562</v>
      </c>
      <c r="H15" s="37">
        <f t="shared" si="6"/>
        <v>126321</v>
      </c>
      <c r="I15" s="37">
        <f t="shared" si="6"/>
        <v>13</v>
      </c>
      <c r="J15" s="37">
        <f t="shared" si="6"/>
        <v>2530</v>
      </c>
      <c r="K15" s="37">
        <f t="shared" si="6"/>
        <v>0</v>
      </c>
      <c r="L15" s="37">
        <f t="shared" si="6"/>
        <v>0</v>
      </c>
      <c r="M15" s="37">
        <f t="shared" si="6"/>
        <v>575</v>
      </c>
      <c r="N15" s="168">
        <f t="shared" si="6"/>
        <v>128851</v>
      </c>
      <c r="O15" s="68" t="s">
        <v>11</v>
      </c>
    </row>
    <row r="16" spans="1:22" x14ac:dyDescent="0.2">
      <c r="O16" s="68" t="s">
        <v>11</v>
      </c>
    </row>
    <row r="17" spans="1:15" ht="15" x14ac:dyDescent="0.2">
      <c r="A17" s="298" t="s">
        <v>129</v>
      </c>
      <c r="B17" s="298"/>
      <c r="C17" s="298"/>
      <c r="D17" s="298"/>
      <c r="E17" s="298"/>
      <c r="F17" s="298"/>
      <c r="G17" s="298"/>
      <c r="H17" s="298"/>
      <c r="I17" s="298"/>
      <c r="J17" s="298"/>
      <c r="K17" s="298"/>
      <c r="L17" s="298"/>
      <c r="M17" s="298"/>
      <c r="N17" s="298"/>
      <c r="O17" s="68" t="s">
        <v>12</v>
      </c>
    </row>
    <row r="19" spans="1:15" x14ac:dyDescent="0.2">
      <c r="A19" s="199"/>
    </row>
  </sheetData>
  <mergeCells count="14">
    <mergeCell ref="A17:N17"/>
    <mergeCell ref="M7:N7"/>
    <mergeCell ref="A7:B8"/>
    <mergeCell ref="A1:N1"/>
    <mergeCell ref="A2:N2"/>
    <mergeCell ref="A3:N3"/>
    <mergeCell ref="A4:N4"/>
    <mergeCell ref="A5:N5"/>
    <mergeCell ref="A6:N6"/>
    <mergeCell ref="C7:D7"/>
    <mergeCell ref="E7:F7"/>
    <mergeCell ref="G7:H7"/>
    <mergeCell ref="I7:J7"/>
    <mergeCell ref="K7:L7"/>
  </mergeCells>
  <printOptions horizontalCentered="1"/>
  <pageMargins left="0.7" right="0.7" top="0.75" bottom="0.75" header="0.3" footer="0.3"/>
  <pageSetup scale="63"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1"/>
  <sheetViews>
    <sheetView view="pageBreakPreview" zoomScaleNormal="100" zoomScaleSheetLayoutView="100" workbookViewId="0">
      <pane xSplit="4" ySplit="6" topLeftCell="E7" activePane="bottomRight" state="frozen"/>
      <selection pane="topRight" activeCell="E1" sqref="E1"/>
      <selection pane="bottomLeft" activeCell="A7" sqref="A7"/>
      <selection pane="bottomRight" activeCell="B24" sqref="B24:D24"/>
    </sheetView>
  </sheetViews>
  <sheetFormatPr defaultColWidth="9.140625" defaultRowHeight="14.25" x14ac:dyDescent="0.2"/>
  <cols>
    <col min="1" max="1" width="3.7109375" style="183" customWidth="1"/>
    <col min="2" max="2" width="71.140625" style="183" customWidth="1"/>
    <col min="3" max="4" width="14.7109375" style="183" customWidth="1"/>
    <col min="5" max="6" width="8.7109375" style="183" customWidth="1"/>
    <col min="7" max="7" width="12.7109375" style="183" customWidth="1"/>
    <col min="8" max="8" width="14" style="47" bestFit="1" customWidth="1"/>
    <col min="9" max="9" width="4.5703125" style="183" customWidth="1"/>
    <col min="10" max="11" width="8.28515625" style="183" customWidth="1"/>
    <col min="12" max="12" width="12.7109375" style="183" customWidth="1"/>
    <col min="13" max="14" width="8.28515625" style="183" customWidth="1"/>
    <col min="15" max="15" width="12.7109375" style="183" customWidth="1"/>
    <col min="16" max="16384" width="9.140625" style="183"/>
  </cols>
  <sheetData>
    <row r="1" spans="1:15" ht="18" x14ac:dyDescent="0.25">
      <c r="A1" s="304" t="s">
        <v>130</v>
      </c>
      <c r="B1" s="304"/>
      <c r="C1" s="304"/>
      <c r="D1" s="304"/>
      <c r="E1" s="304"/>
      <c r="F1" s="304"/>
      <c r="G1" s="304"/>
      <c r="H1" s="43" t="s">
        <v>11</v>
      </c>
      <c r="I1" s="6"/>
      <c r="J1" s="6"/>
      <c r="K1" s="6"/>
      <c r="L1" s="6"/>
      <c r="M1" s="6"/>
      <c r="N1" s="6"/>
      <c r="O1" s="6"/>
    </row>
    <row r="2" spans="1:15" ht="15" x14ac:dyDescent="0.2">
      <c r="A2" s="305" t="s">
        <v>186</v>
      </c>
      <c r="B2" s="305"/>
      <c r="C2" s="305"/>
      <c r="D2" s="305"/>
      <c r="E2" s="305"/>
      <c r="F2" s="305"/>
      <c r="G2" s="305"/>
      <c r="H2" s="43" t="s">
        <v>11</v>
      </c>
      <c r="I2" s="7"/>
      <c r="J2" s="7"/>
      <c r="K2" s="7"/>
      <c r="L2" s="7"/>
      <c r="M2" s="7"/>
      <c r="N2" s="7"/>
      <c r="O2" s="7"/>
    </row>
    <row r="3" spans="1:15" x14ac:dyDescent="0.2">
      <c r="A3" s="306" t="s">
        <v>1</v>
      </c>
      <c r="B3" s="306"/>
      <c r="C3" s="306"/>
      <c r="D3" s="306"/>
      <c r="E3" s="306"/>
      <c r="F3" s="306"/>
      <c r="G3" s="306"/>
      <c r="H3" s="43" t="s">
        <v>11</v>
      </c>
      <c r="I3" s="201"/>
      <c r="J3" s="201"/>
      <c r="K3" s="201"/>
      <c r="L3" s="201"/>
      <c r="M3" s="201"/>
      <c r="N3" s="201"/>
      <c r="O3" s="201"/>
    </row>
    <row r="4" spans="1:15" x14ac:dyDescent="0.2">
      <c r="A4" s="307" t="s">
        <v>2</v>
      </c>
      <c r="B4" s="307"/>
      <c r="C4" s="307"/>
      <c r="D4" s="307"/>
      <c r="E4" s="307"/>
      <c r="F4" s="307"/>
      <c r="G4" s="307"/>
      <c r="H4" s="43" t="s">
        <v>11</v>
      </c>
      <c r="I4" s="200"/>
      <c r="J4" s="200"/>
      <c r="K4" s="200"/>
      <c r="L4" s="200"/>
      <c r="M4" s="200"/>
      <c r="N4" s="200"/>
      <c r="O4" s="200"/>
    </row>
    <row r="5" spans="1:15" ht="15" thickBot="1" x14ac:dyDescent="0.25">
      <c r="A5" s="309"/>
      <c r="B5" s="309"/>
      <c r="C5" s="309"/>
      <c r="D5" s="309"/>
      <c r="E5" s="310"/>
      <c r="F5" s="310"/>
      <c r="G5" s="310"/>
      <c r="H5" s="43" t="s">
        <v>11</v>
      </c>
      <c r="I5" s="200"/>
      <c r="J5" s="200"/>
      <c r="K5" s="200"/>
      <c r="L5" s="200"/>
      <c r="M5" s="200"/>
      <c r="N5" s="200"/>
      <c r="O5" s="200"/>
    </row>
    <row r="6" spans="1:15" s="44" customFormat="1" ht="29.25" customHeight="1" thickBot="1" x14ac:dyDescent="0.25">
      <c r="A6" s="42"/>
      <c r="B6" s="42"/>
      <c r="C6" s="42"/>
      <c r="D6" s="42"/>
      <c r="E6" s="61" t="s">
        <v>3</v>
      </c>
      <c r="F6" s="49" t="s">
        <v>121</v>
      </c>
      <c r="G6" s="48" t="s">
        <v>4</v>
      </c>
      <c r="H6" s="43" t="s">
        <v>11</v>
      </c>
    </row>
    <row r="7" spans="1:15" s="44" customFormat="1" ht="12" x14ac:dyDescent="0.2">
      <c r="A7" s="53"/>
      <c r="B7" s="308" t="s">
        <v>5</v>
      </c>
      <c r="C7" s="308"/>
      <c r="D7" s="308"/>
      <c r="E7" s="52"/>
      <c r="F7" s="52"/>
      <c r="G7" s="64"/>
      <c r="H7" s="43" t="s">
        <v>11</v>
      </c>
    </row>
    <row r="8" spans="1:15" s="44" customFormat="1" ht="12" x14ac:dyDescent="0.2">
      <c r="A8" s="184">
        <v>1</v>
      </c>
      <c r="B8" s="319" t="s">
        <v>195</v>
      </c>
      <c r="C8" s="320"/>
      <c r="D8" s="321"/>
      <c r="E8" s="185"/>
      <c r="F8" s="185"/>
      <c r="G8" s="186"/>
      <c r="H8" s="43" t="s">
        <v>11</v>
      </c>
    </row>
    <row r="9" spans="1:15" s="44" customFormat="1" ht="39.75" customHeight="1" x14ac:dyDescent="0.2">
      <c r="A9" s="184"/>
      <c r="B9" s="322"/>
      <c r="C9" s="322"/>
      <c r="D9" s="323"/>
      <c r="E9" s="185"/>
      <c r="F9" s="185"/>
      <c r="G9" s="186">
        <v>495</v>
      </c>
      <c r="H9" s="43" t="s">
        <v>11</v>
      </c>
    </row>
    <row r="10" spans="1:15" s="44" customFormat="1" ht="12" x14ac:dyDescent="0.2">
      <c r="A10" s="184">
        <v>2</v>
      </c>
      <c r="B10" s="319" t="s">
        <v>196</v>
      </c>
      <c r="C10" s="324"/>
      <c r="D10" s="325"/>
      <c r="E10" s="185"/>
      <c r="F10" s="185"/>
      <c r="G10" s="186"/>
      <c r="H10" s="43" t="s">
        <v>11</v>
      </c>
    </row>
    <row r="11" spans="1:15" s="44" customFormat="1" ht="50.25" customHeight="1" x14ac:dyDescent="0.2">
      <c r="A11" s="184"/>
      <c r="B11" s="326"/>
      <c r="C11" s="326"/>
      <c r="D11" s="327"/>
      <c r="E11" s="185"/>
      <c r="F11" s="185"/>
      <c r="G11" s="186">
        <v>171</v>
      </c>
      <c r="H11" s="43" t="s">
        <v>11</v>
      </c>
    </row>
    <row r="12" spans="1:15" s="44" customFormat="1" ht="52.5" customHeight="1" x14ac:dyDescent="0.2">
      <c r="A12" s="184">
        <v>3</v>
      </c>
      <c r="B12" s="330" t="s">
        <v>200</v>
      </c>
      <c r="C12" s="330"/>
      <c r="D12" s="331"/>
      <c r="E12" s="185"/>
      <c r="F12" s="185"/>
      <c r="G12" s="186">
        <v>698</v>
      </c>
      <c r="H12" s="43" t="s">
        <v>11</v>
      </c>
    </row>
    <row r="13" spans="1:15" s="44" customFormat="1" ht="12" x14ac:dyDescent="0.2">
      <c r="A13" s="56">
        <v>4</v>
      </c>
      <c r="B13" s="317" t="s">
        <v>197</v>
      </c>
      <c r="C13" s="313"/>
      <c r="D13" s="318"/>
      <c r="E13" s="50"/>
      <c r="F13" s="50"/>
      <c r="G13" s="62"/>
      <c r="H13" s="43" t="s">
        <v>11</v>
      </c>
    </row>
    <row r="14" spans="1:15" s="44" customFormat="1" ht="75" customHeight="1" x14ac:dyDescent="0.2">
      <c r="A14" s="55"/>
      <c r="B14" s="313"/>
      <c r="C14" s="313"/>
      <c r="D14" s="318"/>
      <c r="E14" s="50">
        <v>5</v>
      </c>
      <c r="F14" s="50">
        <v>5</v>
      </c>
      <c r="G14" s="62">
        <v>976</v>
      </c>
      <c r="H14" s="43" t="s">
        <v>11</v>
      </c>
    </row>
    <row r="15" spans="1:15" s="44" customFormat="1" ht="38.25" customHeight="1" x14ac:dyDescent="0.2">
      <c r="A15" s="45">
        <v>5</v>
      </c>
      <c r="B15" s="317" t="s">
        <v>198</v>
      </c>
      <c r="C15" s="313"/>
      <c r="D15" s="318"/>
      <c r="E15" s="54"/>
      <c r="F15" s="54"/>
      <c r="G15" s="62">
        <v>90</v>
      </c>
      <c r="H15" s="43" t="s">
        <v>11</v>
      </c>
    </row>
    <row r="16" spans="1:15" s="44" customFormat="1" ht="63" customHeight="1" x14ac:dyDescent="0.2">
      <c r="A16" s="45">
        <v>6</v>
      </c>
      <c r="B16" s="317" t="s">
        <v>199</v>
      </c>
      <c r="C16" s="313"/>
      <c r="D16" s="318"/>
      <c r="E16" s="54" t="s">
        <v>34</v>
      </c>
      <c r="F16" s="54"/>
      <c r="G16" s="62">
        <v>121</v>
      </c>
      <c r="H16" s="43" t="s">
        <v>11</v>
      </c>
    </row>
    <row r="17" spans="1:8" s="44" customFormat="1" ht="12" x14ac:dyDescent="0.2">
      <c r="A17" s="46"/>
      <c r="B17" s="332" t="s">
        <v>35</v>
      </c>
      <c r="C17" s="332"/>
      <c r="D17" s="332"/>
      <c r="E17" s="51">
        <f>SUM(E9:E16)</f>
        <v>5</v>
      </c>
      <c r="F17" s="51">
        <f>SUM(F9:F16)</f>
        <v>5</v>
      </c>
      <c r="G17" s="63">
        <f>SUM(G9:G16)</f>
        <v>2551</v>
      </c>
      <c r="H17" s="43" t="s">
        <v>11</v>
      </c>
    </row>
    <row r="18" spans="1:8" s="44" customFormat="1" ht="12" x14ac:dyDescent="0.2">
      <c r="A18" s="58"/>
      <c r="B18" s="335" t="s">
        <v>6</v>
      </c>
      <c r="C18" s="335"/>
      <c r="D18" s="336"/>
      <c r="E18" s="57"/>
      <c r="F18" s="57"/>
      <c r="G18" s="65"/>
      <c r="H18" s="43" t="s">
        <v>11</v>
      </c>
    </row>
    <row r="19" spans="1:8" s="44" customFormat="1" ht="76.5" customHeight="1" x14ac:dyDescent="0.2">
      <c r="A19" s="45">
        <v>1</v>
      </c>
      <c r="B19" s="317" t="s">
        <v>201</v>
      </c>
      <c r="C19" s="313"/>
      <c r="D19" s="318"/>
      <c r="E19" s="54"/>
      <c r="F19" s="54"/>
      <c r="G19" s="62">
        <v>1746</v>
      </c>
      <c r="H19" s="43" t="s">
        <v>11</v>
      </c>
    </row>
    <row r="20" spans="1:8" s="44" customFormat="1" ht="39" customHeight="1" x14ac:dyDescent="0.2">
      <c r="A20" s="45">
        <v>2</v>
      </c>
      <c r="B20" s="317" t="s">
        <v>202</v>
      </c>
      <c r="C20" s="313"/>
      <c r="D20" s="318"/>
      <c r="E20" s="54"/>
      <c r="F20" s="54"/>
      <c r="G20" s="62">
        <v>2</v>
      </c>
      <c r="H20" s="43" t="s">
        <v>11</v>
      </c>
    </row>
    <row r="21" spans="1:8" s="44" customFormat="1" ht="37.5" customHeight="1" x14ac:dyDescent="0.2">
      <c r="A21" s="45">
        <v>3</v>
      </c>
      <c r="B21" s="317" t="s">
        <v>162</v>
      </c>
      <c r="C21" s="313"/>
      <c r="D21" s="318"/>
      <c r="E21" s="54"/>
      <c r="F21" s="54"/>
      <c r="G21" s="62">
        <v>1832</v>
      </c>
      <c r="H21" s="43" t="s">
        <v>11</v>
      </c>
    </row>
    <row r="22" spans="1:8" s="44" customFormat="1" ht="12" x14ac:dyDescent="0.2">
      <c r="A22" s="46"/>
      <c r="B22" s="332" t="s">
        <v>36</v>
      </c>
      <c r="C22" s="332"/>
      <c r="D22" s="332"/>
      <c r="E22" s="51">
        <f>SUM(E19:E21)</f>
        <v>0</v>
      </c>
      <c r="F22" s="51">
        <f>SUM(F19:F21)</f>
        <v>0</v>
      </c>
      <c r="G22" s="63">
        <f>SUM(G19:G21)</f>
        <v>3580</v>
      </c>
      <c r="H22" s="43" t="s">
        <v>11</v>
      </c>
    </row>
    <row r="23" spans="1:8" s="44" customFormat="1" ht="12" x14ac:dyDescent="0.2">
      <c r="A23" s="45"/>
      <c r="B23" s="333" t="s">
        <v>7</v>
      </c>
      <c r="C23" s="333"/>
      <c r="D23" s="334"/>
      <c r="E23" s="54"/>
      <c r="F23" s="54"/>
      <c r="G23" s="62">
        <v>0</v>
      </c>
      <c r="H23" s="43" t="s">
        <v>11</v>
      </c>
    </row>
    <row r="24" spans="1:8" s="44" customFormat="1" ht="26.45" customHeight="1" x14ac:dyDescent="0.2">
      <c r="A24" s="45">
        <v>1</v>
      </c>
      <c r="B24" s="317" t="s">
        <v>203</v>
      </c>
      <c r="C24" s="313"/>
      <c r="D24" s="318"/>
      <c r="E24" s="50">
        <v>61</v>
      </c>
      <c r="F24" s="50">
        <v>48</v>
      </c>
      <c r="G24" s="62">
        <v>10190</v>
      </c>
      <c r="H24" s="43" t="s">
        <v>11</v>
      </c>
    </row>
    <row r="25" spans="1:8" s="44" customFormat="1" ht="12" x14ac:dyDescent="0.2">
      <c r="A25" s="45"/>
      <c r="B25" s="330"/>
      <c r="C25" s="314"/>
      <c r="D25" s="315"/>
      <c r="E25" s="54"/>
      <c r="F25" s="54"/>
      <c r="G25" s="62">
        <v>0</v>
      </c>
      <c r="H25" s="43" t="s">
        <v>11</v>
      </c>
    </row>
    <row r="26" spans="1:8" s="44" customFormat="1" ht="12" x14ac:dyDescent="0.2">
      <c r="A26" s="46"/>
      <c r="B26" s="332" t="s">
        <v>37</v>
      </c>
      <c r="C26" s="332"/>
      <c r="D26" s="332"/>
      <c r="E26" s="51">
        <f>SUM(E23:E25)</f>
        <v>61</v>
      </c>
      <c r="F26" s="51">
        <f>SUM(F23:F25)</f>
        <v>48</v>
      </c>
      <c r="G26" s="63">
        <f>SUM(G23:G25)</f>
        <v>10190</v>
      </c>
      <c r="H26" s="43" t="s">
        <v>11</v>
      </c>
    </row>
    <row r="27" spans="1:8" ht="15" thickBot="1" x14ac:dyDescent="0.25">
      <c r="A27" s="59"/>
      <c r="B27" s="328" t="s">
        <v>131</v>
      </c>
      <c r="C27" s="328"/>
      <c r="D27" s="329"/>
      <c r="E27" s="60">
        <f>+E26+E22+E17</f>
        <v>66</v>
      </c>
      <c r="F27" s="60">
        <f>+F26+F22+F17</f>
        <v>53</v>
      </c>
      <c r="G27" s="66">
        <f>+G26+G22+G17</f>
        <v>16321</v>
      </c>
      <c r="H27" s="43" t="s">
        <v>11</v>
      </c>
    </row>
    <row r="28" spans="1:8" ht="15" thickBot="1" x14ac:dyDescent="0.25">
      <c r="H28" s="43" t="s">
        <v>11</v>
      </c>
    </row>
    <row r="29" spans="1:8" s="44" customFormat="1" ht="12" x14ac:dyDescent="0.2">
      <c r="A29" s="124"/>
      <c r="B29" s="311" t="s">
        <v>134</v>
      </c>
      <c r="C29" s="311"/>
      <c r="D29" s="312"/>
      <c r="E29" s="125"/>
      <c r="F29" s="125"/>
      <c r="G29" s="126"/>
      <c r="H29" s="43" t="s">
        <v>11</v>
      </c>
    </row>
    <row r="30" spans="1:8" s="44" customFormat="1" ht="12" x14ac:dyDescent="0.2">
      <c r="A30" s="45">
        <v>1</v>
      </c>
      <c r="B30" s="313" t="s">
        <v>132</v>
      </c>
      <c r="C30" s="314"/>
      <c r="D30" s="315"/>
      <c r="E30" s="50"/>
      <c r="F30" s="50">
        <v>-39</v>
      </c>
      <c r="G30" s="62"/>
      <c r="H30" s="43" t="s">
        <v>11</v>
      </c>
    </row>
    <row r="31" spans="1:8" s="44" customFormat="1" ht="12.75" thickBot="1" x14ac:dyDescent="0.25">
      <c r="A31" s="127"/>
      <c r="B31" s="316" t="s">
        <v>133</v>
      </c>
      <c r="C31" s="316"/>
      <c r="D31" s="316"/>
      <c r="E31" s="60">
        <f>SUM(E30:E30)</f>
        <v>0</v>
      </c>
      <c r="F31" s="60">
        <f>SUM(F30:F30)</f>
        <v>-39</v>
      </c>
      <c r="G31" s="66">
        <f>SUM(G30:G30)</f>
        <v>0</v>
      </c>
      <c r="H31" s="43" t="s">
        <v>12</v>
      </c>
    </row>
  </sheetData>
  <mergeCells count="26">
    <mergeCell ref="B8:D9"/>
    <mergeCell ref="B10:D11"/>
    <mergeCell ref="B16:D16"/>
    <mergeCell ref="B27:D27"/>
    <mergeCell ref="B12:D12"/>
    <mergeCell ref="B22:D22"/>
    <mergeCell ref="B23:D23"/>
    <mergeCell ref="B24:D24"/>
    <mergeCell ref="B25:D25"/>
    <mergeCell ref="B26:D26"/>
    <mergeCell ref="B17:D17"/>
    <mergeCell ref="B18:D18"/>
    <mergeCell ref="B19:D19"/>
    <mergeCell ref="B20:D20"/>
    <mergeCell ref="B21:D21"/>
    <mergeCell ref="B29:D29"/>
    <mergeCell ref="B30:D30"/>
    <mergeCell ref="B31:D31"/>
    <mergeCell ref="B13:D14"/>
    <mergeCell ref="B15:D15"/>
    <mergeCell ref="A1:G1"/>
    <mergeCell ref="A2:G2"/>
    <mergeCell ref="A3:G3"/>
    <mergeCell ref="A4:G4"/>
    <mergeCell ref="B7:D7"/>
    <mergeCell ref="A5:G5"/>
  </mergeCells>
  <printOptions horizontalCentered="1"/>
  <pageMargins left="0.7" right="0.7" top="0.65" bottom="0.46" header="0.3" footer="0.21"/>
  <pageSetup scale="90" fitToHeight="2" orientation="landscape" r:id="rId1"/>
  <headerFooter>
    <oddHeader>&amp;L&amp;"Arial,Bold"&amp;12E. Justification for Technical and Base Adjustments</oddHeader>
    <oddFooter>&amp;C&amp;"Arial,Regular"Exhibit E - Justification for Technical and Base Adjustments</oddFooter>
  </headerFooter>
  <rowBreaks count="1" manualBreakCount="1">
    <brk id="1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32"/>
  <sheetViews>
    <sheetView view="pageBreakPreview" zoomScaleNormal="100" zoomScaleSheetLayoutView="100" workbookViewId="0">
      <selection activeCell="C9" sqref="C9"/>
    </sheetView>
  </sheetViews>
  <sheetFormatPr defaultColWidth="9.140625" defaultRowHeight="14.25" x14ac:dyDescent="0.2"/>
  <cols>
    <col min="1" max="1" width="37.140625" style="183" customWidth="1"/>
    <col min="2" max="3" width="8.28515625" style="183" customWidth="1"/>
    <col min="4" max="4" width="12.7109375" style="183" customWidth="1"/>
    <col min="5" max="5" width="7.140625" style="183" customWidth="1"/>
    <col min="6" max="6" width="8.7109375" style="183" customWidth="1"/>
    <col min="7" max="7" width="8.7109375" style="183" bestFit="1" customWidth="1"/>
    <col min="8" max="9" width="8.28515625" style="183" customWidth="1"/>
    <col min="10" max="10" width="11.5703125" style="183" customWidth="1"/>
    <col min="11" max="11" width="11.28515625" style="183" bestFit="1" customWidth="1"/>
    <col min="12" max="12" width="12.7109375" style="183" customWidth="1"/>
    <col min="13" max="14" width="8.28515625" style="183" customWidth="1"/>
    <col min="15" max="15" width="8.7109375" style="183" bestFit="1" customWidth="1"/>
    <col min="16" max="16" width="14" style="4" bestFit="1" customWidth="1"/>
    <col min="17" max="17" width="4.5703125" style="183" customWidth="1"/>
    <col min="18" max="19" width="8.28515625" style="183" customWidth="1"/>
    <col min="20" max="20" width="12.7109375" style="183" customWidth="1"/>
    <col min="21" max="22" width="8.28515625" style="183" customWidth="1"/>
    <col min="23" max="23" width="12.7109375" style="183" customWidth="1"/>
    <col min="24" max="16384" width="9.140625" style="183"/>
  </cols>
  <sheetData>
    <row r="1" spans="1:23" ht="18" x14ac:dyDescent="0.25">
      <c r="A1" s="280" t="s">
        <v>40</v>
      </c>
      <c r="B1" s="280"/>
      <c r="C1" s="280"/>
      <c r="D1" s="280"/>
      <c r="E1" s="280"/>
      <c r="F1" s="280"/>
      <c r="G1" s="280"/>
      <c r="H1" s="280"/>
      <c r="I1" s="280"/>
      <c r="J1" s="280"/>
      <c r="K1" s="280"/>
      <c r="L1" s="280"/>
      <c r="M1" s="280"/>
      <c r="N1" s="280"/>
      <c r="O1" s="280"/>
      <c r="P1" s="68" t="s">
        <v>11</v>
      </c>
      <c r="Q1" s="6"/>
      <c r="R1" s="6"/>
      <c r="S1" s="6"/>
      <c r="T1" s="6"/>
      <c r="U1" s="6"/>
      <c r="V1" s="6"/>
      <c r="W1" s="6"/>
    </row>
    <row r="2" spans="1:23" ht="15" x14ac:dyDescent="0.2">
      <c r="A2" s="281" t="s">
        <v>186</v>
      </c>
      <c r="B2" s="281"/>
      <c r="C2" s="281"/>
      <c r="D2" s="281"/>
      <c r="E2" s="281"/>
      <c r="F2" s="281"/>
      <c r="G2" s="281"/>
      <c r="H2" s="281"/>
      <c r="I2" s="281"/>
      <c r="J2" s="281"/>
      <c r="K2" s="281"/>
      <c r="L2" s="281"/>
      <c r="M2" s="281"/>
      <c r="N2" s="281"/>
      <c r="O2" s="281"/>
      <c r="P2" s="68" t="s">
        <v>11</v>
      </c>
      <c r="Q2" s="7"/>
      <c r="R2" s="7"/>
      <c r="S2" s="7"/>
      <c r="T2" s="7"/>
      <c r="U2" s="7"/>
      <c r="V2" s="7"/>
      <c r="W2" s="7"/>
    </row>
    <row r="3" spans="1:23" x14ac:dyDescent="0.2">
      <c r="A3" s="282" t="s">
        <v>1</v>
      </c>
      <c r="B3" s="282"/>
      <c r="C3" s="282"/>
      <c r="D3" s="282"/>
      <c r="E3" s="282"/>
      <c r="F3" s="282"/>
      <c r="G3" s="282"/>
      <c r="H3" s="282"/>
      <c r="I3" s="282"/>
      <c r="J3" s="282"/>
      <c r="K3" s="282"/>
      <c r="L3" s="282"/>
      <c r="M3" s="282"/>
      <c r="N3" s="282"/>
      <c r="O3" s="282"/>
      <c r="P3" s="68" t="s">
        <v>11</v>
      </c>
      <c r="Q3" s="201"/>
      <c r="R3" s="201"/>
      <c r="S3" s="201"/>
      <c r="T3" s="201"/>
      <c r="U3" s="201"/>
      <c r="V3" s="201"/>
      <c r="W3" s="201"/>
    </row>
    <row r="4" spans="1:23" x14ac:dyDescent="0.2">
      <c r="A4" s="305" t="s">
        <v>2</v>
      </c>
      <c r="B4" s="305"/>
      <c r="C4" s="305"/>
      <c r="D4" s="305"/>
      <c r="E4" s="305"/>
      <c r="F4" s="305"/>
      <c r="G4" s="305"/>
      <c r="H4" s="305"/>
      <c r="I4" s="305"/>
      <c r="J4" s="305"/>
      <c r="K4" s="305"/>
      <c r="L4" s="305"/>
      <c r="M4" s="305"/>
      <c r="N4" s="305"/>
      <c r="O4" s="305"/>
      <c r="P4" s="68" t="s">
        <v>11</v>
      </c>
      <c r="Q4" s="200"/>
      <c r="R4" s="200"/>
      <c r="S4" s="200"/>
      <c r="T4" s="200"/>
      <c r="U4" s="200"/>
      <c r="V4" s="200"/>
      <c r="W4" s="200"/>
    </row>
    <row r="5" spans="1:23" x14ac:dyDescent="0.2">
      <c r="A5" s="200"/>
      <c r="B5" s="200"/>
      <c r="C5" s="200"/>
      <c r="D5" s="200"/>
      <c r="E5" s="200"/>
      <c r="F5" s="200"/>
      <c r="G5" s="200"/>
      <c r="H5" s="200"/>
      <c r="I5" s="200"/>
      <c r="J5" s="200"/>
      <c r="K5" s="200"/>
      <c r="L5" s="200"/>
      <c r="M5" s="200"/>
      <c r="N5" s="200"/>
      <c r="O5" s="200"/>
      <c r="P5" s="68" t="s">
        <v>11</v>
      </c>
      <c r="Q5" s="200"/>
      <c r="R5" s="200"/>
      <c r="S5" s="200"/>
      <c r="T5" s="200"/>
      <c r="U5" s="200"/>
      <c r="V5" s="200"/>
      <c r="W5" s="200"/>
    </row>
    <row r="6" spans="1:23" ht="15" thickBot="1" x14ac:dyDescent="0.25">
      <c r="A6" s="234"/>
      <c r="B6" s="234"/>
      <c r="C6" s="234"/>
      <c r="D6" s="234"/>
      <c r="E6" s="234"/>
      <c r="F6" s="234"/>
      <c r="G6" s="234"/>
      <c r="H6" s="234"/>
      <c r="I6" s="234"/>
      <c r="J6" s="234"/>
      <c r="K6" s="234"/>
      <c r="L6" s="234"/>
      <c r="M6" s="234"/>
      <c r="N6" s="234"/>
      <c r="O6" s="234"/>
      <c r="P6" s="68" t="s">
        <v>11</v>
      </c>
      <c r="Q6" s="200"/>
      <c r="R6" s="200"/>
      <c r="S6" s="200"/>
      <c r="T6" s="200"/>
      <c r="U6" s="200"/>
      <c r="V6" s="200"/>
      <c r="W6" s="200"/>
    </row>
    <row r="7" spans="1:23" ht="33.75" customHeight="1" x14ac:dyDescent="0.2">
      <c r="A7" s="288" t="s">
        <v>128</v>
      </c>
      <c r="B7" s="291" t="s">
        <v>169</v>
      </c>
      <c r="C7" s="291"/>
      <c r="D7" s="291"/>
      <c r="E7" s="291" t="s">
        <v>163</v>
      </c>
      <c r="F7" s="337"/>
      <c r="G7" s="338"/>
      <c r="H7" s="291" t="s">
        <v>38</v>
      </c>
      <c r="I7" s="291"/>
      <c r="J7" s="291"/>
      <c r="K7" s="225" t="s">
        <v>39</v>
      </c>
      <c r="L7" s="225" t="s">
        <v>135</v>
      </c>
      <c r="M7" s="291" t="s">
        <v>164</v>
      </c>
      <c r="N7" s="291"/>
      <c r="O7" s="292"/>
      <c r="P7" s="68" t="s">
        <v>11</v>
      </c>
    </row>
    <row r="8" spans="1:23" ht="28.5" x14ac:dyDescent="0.2">
      <c r="A8" s="289"/>
      <c r="B8" s="235" t="s">
        <v>3</v>
      </c>
      <c r="C8" s="235" t="s">
        <v>122</v>
      </c>
      <c r="D8" s="235" t="s">
        <v>4</v>
      </c>
      <c r="E8" s="235" t="s">
        <v>3</v>
      </c>
      <c r="F8" s="235" t="s">
        <v>122</v>
      </c>
      <c r="G8" s="235" t="s">
        <v>4</v>
      </c>
      <c r="H8" s="235" t="s">
        <v>3</v>
      </c>
      <c r="I8" s="235" t="s">
        <v>122</v>
      </c>
      <c r="J8" s="235" t="s">
        <v>4</v>
      </c>
      <c r="K8" s="235" t="s">
        <v>4</v>
      </c>
      <c r="L8" s="235" t="s">
        <v>4</v>
      </c>
      <c r="M8" s="235" t="s">
        <v>3</v>
      </c>
      <c r="N8" s="235" t="s">
        <v>122</v>
      </c>
      <c r="O8" s="236" t="s">
        <v>4</v>
      </c>
      <c r="P8" s="68" t="s">
        <v>11</v>
      </c>
    </row>
    <row r="9" spans="1:23" x14ac:dyDescent="0.2">
      <c r="A9" s="228" t="s">
        <v>191</v>
      </c>
      <c r="B9" s="237">
        <v>71</v>
      </c>
      <c r="C9" s="237">
        <v>54</v>
      </c>
      <c r="D9" s="237">
        <v>18019</v>
      </c>
      <c r="E9" s="237">
        <v>0</v>
      </c>
      <c r="F9" s="237">
        <v>0</v>
      </c>
      <c r="G9" s="237">
        <v>-926</v>
      </c>
      <c r="H9" s="237">
        <v>0</v>
      </c>
      <c r="I9" s="237">
        <v>0</v>
      </c>
      <c r="J9" s="237">
        <v>0</v>
      </c>
      <c r="K9" s="237">
        <v>0</v>
      </c>
      <c r="L9" s="237">
        <v>0</v>
      </c>
      <c r="M9" s="237">
        <f t="shared" ref="M9:N11" si="0">B9+H9</f>
        <v>71</v>
      </c>
      <c r="N9" s="237">
        <f t="shared" si="0"/>
        <v>54</v>
      </c>
      <c r="O9" s="238">
        <f>+D9+G9+J9+K9+L9</f>
        <v>17093</v>
      </c>
      <c r="P9" s="68" t="s">
        <v>11</v>
      </c>
    </row>
    <row r="10" spans="1:23" ht="28.5" x14ac:dyDescent="0.2">
      <c r="A10" s="262" t="s">
        <v>192</v>
      </c>
      <c r="B10" s="261">
        <v>46</v>
      </c>
      <c r="C10" s="261">
        <v>38</v>
      </c>
      <c r="D10" s="261">
        <v>7974</v>
      </c>
      <c r="E10" s="261">
        <v>0</v>
      </c>
      <c r="F10" s="261">
        <v>0</v>
      </c>
      <c r="G10" s="261">
        <v>-410</v>
      </c>
      <c r="H10" s="261">
        <v>0</v>
      </c>
      <c r="I10" s="261">
        <v>0</v>
      </c>
      <c r="J10" s="261">
        <v>0</v>
      </c>
      <c r="K10" s="261">
        <v>0</v>
      </c>
      <c r="L10" s="261">
        <v>0</v>
      </c>
      <c r="M10" s="261">
        <f t="shared" si="0"/>
        <v>46</v>
      </c>
      <c r="N10" s="261">
        <f t="shared" si="0"/>
        <v>38</v>
      </c>
      <c r="O10" s="267">
        <f>+D10+G10+J10+K10+L10</f>
        <v>7564</v>
      </c>
      <c r="P10" s="68" t="s">
        <v>11</v>
      </c>
    </row>
    <row r="11" spans="1:23" ht="28.5" x14ac:dyDescent="0.2">
      <c r="A11" s="262" t="s">
        <v>193</v>
      </c>
      <c r="B11" s="261">
        <v>61</v>
      </c>
      <c r="C11" s="261">
        <v>53</v>
      </c>
      <c r="D11" s="261">
        <v>12702</v>
      </c>
      <c r="E11" s="261">
        <v>0</v>
      </c>
      <c r="F11" s="261">
        <v>0</v>
      </c>
      <c r="G11" s="261">
        <v>-652</v>
      </c>
      <c r="H11" s="261">
        <v>0</v>
      </c>
      <c r="I11" s="261">
        <v>0</v>
      </c>
      <c r="J11" s="261">
        <v>0</v>
      </c>
      <c r="K11" s="261">
        <v>0</v>
      </c>
      <c r="L11" s="261">
        <v>0</v>
      </c>
      <c r="M11" s="261">
        <f t="shared" si="0"/>
        <v>61</v>
      </c>
      <c r="N11" s="261">
        <f t="shared" si="0"/>
        <v>53</v>
      </c>
      <c r="O11" s="267">
        <f>+D11+G11+J11+K11+L11</f>
        <v>12050</v>
      </c>
      <c r="P11" s="68" t="s">
        <v>11</v>
      </c>
    </row>
    <row r="12" spans="1:23" x14ac:dyDescent="0.2">
      <c r="A12" s="248" t="s">
        <v>194</v>
      </c>
      <c r="B12" s="249">
        <v>382</v>
      </c>
      <c r="C12" s="249">
        <v>328</v>
      </c>
      <c r="D12" s="249">
        <v>69830</v>
      </c>
      <c r="E12" s="249">
        <v>0</v>
      </c>
      <c r="F12" s="249">
        <v>0</v>
      </c>
      <c r="G12" s="249">
        <v>-3587</v>
      </c>
      <c r="H12" s="249">
        <v>0</v>
      </c>
      <c r="I12" s="249">
        <v>0</v>
      </c>
      <c r="J12" s="249">
        <v>0</v>
      </c>
      <c r="K12" s="249">
        <v>0</v>
      </c>
      <c r="L12" s="249">
        <v>0</v>
      </c>
      <c r="M12" s="249">
        <f>+B12+E12+H12</f>
        <v>382</v>
      </c>
      <c r="N12" s="191">
        <f>+C12+F12+I12</f>
        <v>328</v>
      </c>
      <c r="O12" s="250">
        <f>+D12+G12+J12+K12+L12</f>
        <v>66243</v>
      </c>
      <c r="P12" s="68"/>
    </row>
    <row r="13" spans="1:23" x14ac:dyDescent="0.2">
      <c r="A13" s="231" t="s">
        <v>204</v>
      </c>
      <c r="B13" s="239">
        <v>0</v>
      </c>
      <c r="C13" s="239">
        <v>0</v>
      </c>
      <c r="D13" s="239">
        <v>0</v>
      </c>
      <c r="E13" s="239">
        <v>0</v>
      </c>
      <c r="F13" s="239">
        <v>0</v>
      </c>
      <c r="G13" s="239">
        <v>0</v>
      </c>
      <c r="H13" s="239">
        <v>0</v>
      </c>
      <c r="I13" s="239">
        <v>0</v>
      </c>
      <c r="J13" s="239">
        <v>4000</v>
      </c>
      <c r="K13" s="239">
        <v>472</v>
      </c>
      <c r="L13" s="239">
        <v>27</v>
      </c>
      <c r="M13" s="239">
        <f>B13+H13</f>
        <v>0</v>
      </c>
      <c r="N13" s="191">
        <f>C13+I13</f>
        <v>0</v>
      </c>
      <c r="O13" s="240">
        <f>+D13+G13+J13+K13+L13</f>
        <v>4499</v>
      </c>
      <c r="P13" s="68" t="s">
        <v>11</v>
      </c>
    </row>
    <row r="14" spans="1:23" ht="15" x14ac:dyDescent="0.25">
      <c r="A14" s="13" t="s">
        <v>125</v>
      </c>
      <c r="B14" s="150">
        <f t="shared" ref="B14:O14" si="1">SUM(B9:B13)</f>
        <v>560</v>
      </c>
      <c r="C14" s="150">
        <f t="shared" si="1"/>
        <v>473</v>
      </c>
      <c r="D14" s="150">
        <f t="shared" si="1"/>
        <v>108525</v>
      </c>
      <c r="E14" s="150">
        <f t="shared" si="1"/>
        <v>0</v>
      </c>
      <c r="F14" s="150">
        <f t="shared" si="1"/>
        <v>0</v>
      </c>
      <c r="G14" s="150">
        <f t="shared" si="1"/>
        <v>-5575</v>
      </c>
      <c r="H14" s="150">
        <f t="shared" si="1"/>
        <v>0</v>
      </c>
      <c r="I14" s="150">
        <f t="shared" si="1"/>
        <v>0</v>
      </c>
      <c r="J14" s="150">
        <f t="shared" si="1"/>
        <v>4000</v>
      </c>
      <c r="K14" s="150">
        <f t="shared" si="1"/>
        <v>472</v>
      </c>
      <c r="L14" s="150">
        <f t="shared" si="1"/>
        <v>27</v>
      </c>
      <c r="M14" s="150">
        <f t="shared" si="1"/>
        <v>560</v>
      </c>
      <c r="N14" s="150">
        <f t="shared" si="1"/>
        <v>473</v>
      </c>
      <c r="O14" s="151">
        <f t="shared" si="1"/>
        <v>107449</v>
      </c>
      <c r="P14" s="68" t="s">
        <v>11</v>
      </c>
    </row>
    <row r="15" spans="1:23" x14ac:dyDescent="0.2">
      <c r="A15" s="241" t="s">
        <v>14</v>
      </c>
      <c r="B15" s="242"/>
      <c r="C15" s="266">
        <v>75</v>
      </c>
      <c r="D15" s="242"/>
      <c r="E15" s="242"/>
      <c r="F15" s="242">
        <v>0</v>
      </c>
      <c r="G15" s="242"/>
      <c r="H15" s="242"/>
      <c r="I15" s="242">
        <v>0</v>
      </c>
      <c r="J15" s="242"/>
      <c r="K15" s="242"/>
      <c r="L15" s="242"/>
      <c r="M15" s="242"/>
      <c r="N15" s="242">
        <f>+C15+F15+I15</f>
        <v>75</v>
      </c>
      <c r="O15" s="243"/>
      <c r="P15" s="68" t="s">
        <v>11</v>
      </c>
    </row>
    <row r="16" spans="1:23" x14ac:dyDescent="0.2">
      <c r="A16" s="229" t="s">
        <v>126</v>
      </c>
      <c r="B16" s="191"/>
      <c r="C16" s="191">
        <f>C14+C15</f>
        <v>548</v>
      </c>
      <c r="D16" s="191"/>
      <c r="E16" s="191"/>
      <c r="F16" s="191">
        <f>F14+F15</f>
        <v>0</v>
      </c>
      <c r="G16" s="191"/>
      <c r="H16" s="191"/>
      <c r="I16" s="191">
        <f>I14+I15</f>
        <v>0</v>
      </c>
      <c r="J16" s="191"/>
      <c r="K16" s="191"/>
      <c r="L16" s="191"/>
      <c r="M16" s="191"/>
      <c r="N16" s="242">
        <f>N14+N15</f>
        <v>548</v>
      </c>
      <c r="O16" s="189"/>
      <c r="P16" s="68" t="s">
        <v>11</v>
      </c>
    </row>
    <row r="17" spans="1:16" x14ac:dyDescent="0.2">
      <c r="A17" s="229"/>
      <c r="B17" s="191"/>
      <c r="C17" s="191"/>
      <c r="D17" s="191"/>
      <c r="E17" s="191"/>
      <c r="F17" s="191"/>
      <c r="G17" s="191"/>
      <c r="H17" s="191"/>
      <c r="I17" s="191"/>
      <c r="J17" s="191"/>
      <c r="K17" s="191"/>
      <c r="L17" s="191"/>
      <c r="M17" s="191"/>
      <c r="N17" s="191"/>
      <c r="O17" s="189"/>
      <c r="P17" s="68" t="s">
        <v>11</v>
      </c>
    </row>
    <row r="18" spans="1:16" ht="15" thickBot="1" x14ac:dyDescent="0.25">
      <c r="A18" s="244" t="s">
        <v>127</v>
      </c>
      <c r="B18" s="245"/>
      <c r="C18" s="245">
        <f>C16</f>
        <v>548</v>
      </c>
      <c r="D18" s="245"/>
      <c r="E18" s="245"/>
      <c r="F18" s="245">
        <f>F16</f>
        <v>0</v>
      </c>
      <c r="G18" s="245"/>
      <c r="H18" s="245"/>
      <c r="I18" s="245">
        <f>I16</f>
        <v>0</v>
      </c>
      <c r="J18" s="245"/>
      <c r="K18" s="245"/>
      <c r="L18" s="245"/>
      <c r="M18" s="245"/>
      <c r="N18" s="245">
        <f>N16</f>
        <v>548</v>
      </c>
      <c r="O18" s="246"/>
      <c r="P18" s="68" t="s">
        <v>11</v>
      </c>
    </row>
    <row r="19" spans="1:16" ht="15" x14ac:dyDescent="0.25">
      <c r="A19" s="216" t="s">
        <v>170</v>
      </c>
      <c r="B19" s="247"/>
      <c r="C19" s="247"/>
      <c r="D19" s="247"/>
      <c r="E19" s="247"/>
      <c r="F19" s="247"/>
      <c r="G19" s="247"/>
      <c r="H19" s="247"/>
      <c r="I19" s="247"/>
      <c r="J19" s="247"/>
      <c r="K19" s="247"/>
      <c r="L19" s="247"/>
      <c r="M19" s="247"/>
      <c r="N19" s="247"/>
      <c r="O19" s="247"/>
      <c r="P19" s="68"/>
    </row>
    <row r="20" spans="1:16" x14ac:dyDescent="0.2">
      <c r="A20" s="341" t="s">
        <v>173</v>
      </c>
      <c r="B20" s="341"/>
      <c r="C20" s="341"/>
      <c r="D20" s="341"/>
      <c r="E20" s="341"/>
      <c r="F20" s="341"/>
      <c r="G20" s="341"/>
      <c r="H20" s="341"/>
      <c r="I20" s="341"/>
      <c r="J20" s="341"/>
      <c r="K20" s="341"/>
      <c r="L20" s="341"/>
      <c r="M20" s="341"/>
      <c r="N20" s="341"/>
      <c r="O20" s="341"/>
      <c r="P20" s="68" t="s">
        <v>11</v>
      </c>
    </row>
    <row r="21" spans="1:16" x14ac:dyDescent="0.2">
      <c r="P21" s="68"/>
    </row>
    <row r="22" spans="1:16" ht="15" x14ac:dyDescent="0.25">
      <c r="A22" s="5" t="s">
        <v>38</v>
      </c>
      <c r="P22" s="68" t="s">
        <v>11</v>
      </c>
    </row>
    <row r="23" spans="1:16" ht="13.9" customHeight="1" x14ac:dyDescent="0.2">
      <c r="A23" s="339" t="s">
        <v>205</v>
      </c>
      <c r="B23" s="339"/>
      <c r="C23" s="339"/>
      <c r="D23" s="339"/>
      <c r="E23" s="339"/>
      <c r="F23" s="339"/>
      <c r="G23" s="339"/>
      <c r="H23" s="339"/>
      <c r="I23" s="339"/>
      <c r="J23" s="339"/>
      <c r="K23" s="339"/>
      <c r="L23" s="339"/>
      <c r="M23" s="339"/>
      <c r="N23" s="339"/>
      <c r="O23" s="339"/>
      <c r="P23" s="68" t="s">
        <v>11</v>
      </c>
    </row>
    <row r="24" spans="1:16" x14ac:dyDescent="0.2">
      <c r="A24" s="340"/>
      <c r="B24" s="340"/>
      <c r="C24" s="340"/>
      <c r="D24" s="340"/>
      <c r="E24" s="340"/>
      <c r="F24" s="340"/>
      <c r="G24" s="340"/>
      <c r="H24" s="340"/>
      <c r="I24" s="340"/>
      <c r="J24" s="340"/>
      <c r="K24" s="340"/>
      <c r="L24" s="340"/>
      <c r="M24" s="340"/>
      <c r="N24" s="340"/>
      <c r="O24" s="340"/>
      <c r="P24" s="68" t="s">
        <v>11</v>
      </c>
    </row>
    <row r="25" spans="1:16" ht="15" x14ac:dyDescent="0.25">
      <c r="A25" s="5" t="s">
        <v>145</v>
      </c>
      <c r="P25" s="68" t="s">
        <v>11</v>
      </c>
    </row>
    <row r="26" spans="1:16" x14ac:dyDescent="0.2">
      <c r="A26" s="339" t="s">
        <v>206</v>
      </c>
      <c r="B26" s="339"/>
      <c r="C26" s="339"/>
      <c r="D26" s="339"/>
      <c r="E26" s="339"/>
      <c r="F26" s="339"/>
      <c r="G26" s="339"/>
      <c r="H26" s="339"/>
      <c r="I26" s="339"/>
      <c r="J26" s="339"/>
      <c r="K26" s="339"/>
      <c r="L26" s="339"/>
      <c r="M26" s="339"/>
      <c r="N26" s="339"/>
      <c r="O26" s="339"/>
      <c r="P26" s="68" t="s">
        <v>11</v>
      </c>
    </row>
    <row r="27" spans="1:16" x14ac:dyDescent="0.2">
      <c r="A27" s="340"/>
      <c r="B27" s="340"/>
      <c r="C27" s="340"/>
      <c r="D27" s="340"/>
      <c r="E27" s="340"/>
      <c r="F27" s="340"/>
      <c r="G27" s="340"/>
      <c r="H27" s="340"/>
      <c r="I27" s="340"/>
      <c r="J27" s="340"/>
      <c r="K27" s="340"/>
      <c r="L27" s="340"/>
      <c r="M27" s="340"/>
      <c r="N27" s="340"/>
      <c r="O27" s="340"/>
      <c r="P27" s="68" t="s">
        <v>11</v>
      </c>
    </row>
    <row r="28" spans="1:16" ht="15" x14ac:dyDescent="0.25">
      <c r="A28" s="5" t="s">
        <v>146</v>
      </c>
      <c r="P28" s="68" t="s">
        <v>11</v>
      </c>
    </row>
    <row r="29" spans="1:16" x14ac:dyDescent="0.2">
      <c r="A29" s="339" t="s">
        <v>207</v>
      </c>
      <c r="B29" s="339"/>
      <c r="C29" s="339"/>
      <c r="D29" s="339"/>
      <c r="E29" s="339"/>
      <c r="F29" s="339"/>
      <c r="G29" s="339"/>
      <c r="H29" s="339"/>
      <c r="I29" s="339"/>
      <c r="J29" s="339"/>
      <c r="K29" s="339"/>
      <c r="L29" s="339"/>
      <c r="M29" s="339"/>
      <c r="N29" s="339"/>
      <c r="O29" s="339"/>
      <c r="P29" s="68" t="s">
        <v>11</v>
      </c>
    </row>
    <row r="30" spans="1:16" x14ac:dyDescent="0.2">
      <c r="A30" s="340"/>
      <c r="B30" s="340"/>
      <c r="C30" s="340"/>
      <c r="D30" s="340"/>
      <c r="E30" s="340"/>
      <c r="F30" s="340"/>
      <c r="G30" s="340"/>
      <c r="H30" s="340"/>
      <c r="I30" s="340"/>
      <c r="J30" s="340"/>
      <c r="K30" s="340"/>
      <c r="L30" s="340"/>
      <c r="M30" s="340"/>
      <c r="N30" s="340"/>
      <c r="O30" s="340"/>
      <c r="P30" s="68" t="s">
        <v>11</v>
      </c>
    </row>
    <row r="31" spans="1:16" x14ac:dyDescent="0.2">
      <c r="P31" s="68" t="s">
        <v>11</v>
      </c>
    </row>
    <row r="32" spans="1:16" x14ac:dyDescent="0.2">
      <c r="P32" s="4" t="s">
        <v>12</v>
      </c>
    </row>
  </sheetData>
  <mergeCells count="16">
    <mergeCell ref="A29:O29"/>
    <mergeCell ref="A30:O30"/>
    <mergeCell ref="M7:O7"/>
    <mergeCell ref="A20:O20"/>
    <mergeCell ref="A23:O23"/>
    <mergeCell ref="A24:O24"/>
    <mergeCell ref="A26:O26"/>
    <mergeCell ref="A27:O27"/>
    <mergeCell ref="A1:O1"/>
    <mergeCell ref="A2:O2"/>
    <mergeCell ref="A3:O3"/>
    <mergeCell ref="A4:O4"/>
    <mergeCell ref="A7:A8"/>
    <mergeCell ref="B7:D7"/>
    <mergeCell ref="E7:G7"/>
    <mergeCell ref="H7:J7"/>
  </mergeCells>
  <printOptions horizontalCentered="1"/>
  <pageMargins left="0.7" right="0.7" top="0.64" bottom="0.61" header="0.3" footer="0.3"/>
  <pageSetup scale="72" fitToHeight="0" orientation="landscape" r:id="rId1"/>
  <headerFooter>
    <oddHeader>&amp;L&amp;"Arial,Bold"&amp;12F. Crosswalk of 2013 Availability</oddHeader>
    <oddFooter>&amp;C&amp;"Arial,Regular"Exhibit F - Crosswalk of 2013 Availability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29"/>
  <sheetViews>
    <sheetView view="pageBreakPreview" zoomScaleNormal="100" zoomScaleSheetLayoutView="100" workbookViewId="0">
      <selection activeCell="N10" sqref="N10"/>
    </sheetView>
  </sheetViews>
  <sheetFormatPr defaultColWidth="9.140625" defaultRowHeight="14.25" x14ac:dyDescent="0.2"/>
  <cols>
    <col min="1" max="1" width="37.140625" style="9" customWidth="1"/>
    <col min="2" max="3" width="8.28515625" style="9" customWidth="1"/>
    <col min="4" max="4" width="12.7109375" style="9" customWidth="1"/>
    <col min="5" max="5" width="15" style="9" customWidth="1"/>
    <col min="6" max="6" width="8.28515625" style="9" customWidth="1"/>
    <col min="7" max="7" width="9.85546875" style="9" customWidth="1"/>
    <col min="8" max="10" width="12.7109375" style="9" customWidth="1"/>
    <col min="11" max="11" width="8.28515625" style="9" customWidth="1"/>
    <col min="12" max="12" width="9.85546875" style="9" customWidth="1"/>
    <col min="13" max="13" width="0.5703125" style="9" customWidth="1"/>
    <col min="14" max="14" width="14" style="4" bestFit="1" customWidth="1"/>
    <col min="15" max="16" width="8.28515625" style="9" customWidth="1"/>
    <col min="17" max="17" width="12.7109375" style="9" customWidth="1"/>
    <col min="18" max="19" width="8.28515625" style="9" customWidth="1"/>
    <col min="20" max="20" width="12.7109375" style="9" customWidth="1"/>
    <col min="21" max="16384" width="9.140625" style="9"/>
  </cols>
  <sheetData>
    <row r="1" spans="1:20" ht="18" x14ac:dyDescent="0.25">
      <c r="A1" s="280" t="s">
        <v>165</v>
      </c>
      <c r="B1" s="280"/>
      <c r="C1" s="280"/>
      <c r="D1" s="280"/>
      <c r="E1" s="280"/>
      <c r="F1" s="280"/>
      <c r="G1" s="280"/>
      <c r="H1" s="280"/>
      <c r="I1" s="280"/>
      <c r="J1" s="280"/>
      <c r="K1" s="280"/>
      <c r="L1" s="280"/>
      <c r="M1" s="280"/>
      <c r="N1" s="68" t="s">
        <v>11</v>
      </c>
      <c r="O1" s="6"/>
      <c r="P1" s="6"/>
      <c r="Q1" s="6"/>
      <c r="R1" s="6"/>
      <c r="S1" s="6"/>
      <c r="T1" s="6"/>
    </row>
    <row r="2" spans="1:20" ht="15" x14ac:dyDescent="0.2">
      <c r="A2" s="281" t="s">
        <v>186</v>
      </c>
      <c r="B2" s="281"/>
      <c r="C2" s="281"/>
      <c r="D2" s="281"/>
      <c r="E2" s="281"/>
      <c r="F2" s="281"/>
      <c r="G2" s="281"/>
      <c r="H2" s="281"/>
      <c r="I2" s="281"/>
      <c r="J2" s="281"/>
      <c r="K2" s="281"/>
      <c r="L2" s="281"/>
      <c r="M2" s="281"/>
      <c r="N2" s="68" t="s">
        <v>11</v>
      </c>
      <c r="O2" s="7"/>
      <c r="P2" s="7"/>
      <c r="Q2" s="7"/>
      <c r="R2" s="7"/>
      <c r="S2" s="7"/>
      <c r="T2" s="7"/>
    </row>
    <row r="3" spans="1:20" x14ac:dyDescent="0.2">
      <c r="A3" s="290" t="s">
        <v>1</v>
      </c>
      <c r="B3" s="290"/>
      <c r="C3" s="290"/>
      <c r="D3" s="290"/>
      <c r="E3" s="290"/>
      <c r="F3" s="290"/>
      <c r="G3" s="290"/>
      <c r="H3" s="290"/>
      <c r="I3" s="290"/>
      <c r="J3" s="290"/>
      <c r="K3" s="290"/>
      <c r="L3" s="290"/>
      <c r="M3" s="290"/>
      <c r="N3" s="68" t="s">
        <v>11</v>
      </c>
      <c r="O3" s="10"/>
      <c r="P3" s="10"/>
      <c r="Q3" s="10"/>
      <c r="R3" s="10"/>
      <c r="S3" s="10"/>
      <c r="T3" s="10"/>
    </row>
    <row r="4" spans="1:20" x14ac:dyDescent="0.2">
      <c r="A4" s="287" t="s">
        <v>2</v>
      </c>
      <c r="B4" s="287"/>
      <c r="C4" s="287"/>
      <c r="D4" s="287"/>
      <c r="E4" s="287"/>
      <c r="F4" s="287"/>
      <c r="G4" s="287"/>
      <c r="H4" s="287"/>
      <c r="I4" s="287"/>
      <c r="J4" s="287"/>
      <c r="K4" s="287"/>
      <c r="L4" s="287"/>
      <c r="M4" s="287"/>
      <c r="N4" s="68" t="s">
        <v>11</v>
      </c>
      <c r="O4" s="8"/>
      <c r="P4" s="8"/>
      <c r="Q4" s="8"/>
      <c r="R4" s="8"/>
      <c r="S4" s="8"/>
      <c r="T4" s="8"/>
    </row>
    <row r="5" spans="1:20" x14ac:dyDescent="0.2">
      <c r="A5" s="8"/>
      <c r="B5" s="8"/>
      <c r="C5" s="8"/>
      <c r="D5" s="8"/>
      <c r="E5" s="8"/>
      <c r="F5" s="8"/>
      <c r="G5" s="8"/>
      <c r="H5" s="8"/>
      <c r="I5" s="8"/>
      <c r="J5" s="8"/>
      <c r="K5" s="8"/>
      <c r="L5" s="8"/>
      <c r="M5" s="8"/>
      <c r="N5" s="68" t="s">
        <v>11</v>
      </c>
      <c r="O5" s="8"/>
      <c r="P5" s="8"/>
      <c r="Q5" s="8"/>
      <c r="R5" s="8"/>
      <c r="S5" s="8"/>
      <c r="T5" s="8"/>
    </row>
    <row r="6" spans="1:20" ht="15" thickBot="1" x14ac:dyDescent="0.25">
      <c r="A6" s="67"/>
      <c r="B6" s="67"/>
      <c r="C6" s="67"/>
      <c r="D6" s="67"/>
      <c r="E6" s="67"/>
      <c r="F6" s="67"/>
      <c r="G6" s="67"/>
      <c r="H6" s="67"/>
      <c r="I6" s="67"/>
      <c r="J6" s="67"/>
      <c r="K6" s="67"/>
      <c r="L6" s="67"/>
      <c r="M6" s="38"/>
      <c r="N6" s="68" t="s">
        <v>11</v>
      </c>
      <c r="O6" s="8"/>
      <c r="P6" s="8"/>
      <c r="Q6" s="8"/>
      <c r="R6" s="8"/>
      <c r="S6" s="8"/>
      <c r="T6" s="8"/>
    </row>
    <row r="7" spans="1:20" ht="47.25" customHeight="1" x14ac:dyDescent="0.2">
      <c r="A7" s="288" t="s">
        <v>128</v>
      </c>
      <c r="B7" s="291" t="s">
        <v>181</v>
      </c>
      <c r="C7" s="291"/>
      <c r="D7" s="291"/>
      <c r="E7" s="291" t="s">
        <v>38</v>
      </c>
      <c r="F7" s="291"/>
      <c r="G7" s="291"/>
      <c r="H7" s="133" t="s">
        <v>39</v>
      </c>
      <c r="I7" s="114" t="s">
        <v>135</v>
      </c>
      <c r="J7" s="291" t="s">
        <v>166</v>
      </c>
      <c r="K7" s="291"/>
      <c r="L7" s="292"/>
      <c r="M7" s="272" t="s">
        <v>11</v>
      </c>
      <c r="N7" s="9"/>
    </row>
    <row r="8" spans="1:20" ht="28.5" x14ac:dyDescent="0.2">
      <c r="A8" s="289"/>
      <c r="B8" s="11" t="s">
        <v>3</v>
      </c>
      <c r="C8" s="20" t="s">
        <v>123</v>
      </c>
      <c r="D8" s="11" t="s">
        <v>4</v>
      </c>
      <c r="E8" s="11" t="s">
        <v>3</v>
      </c>
      <c r="F8" s="11" t="s">
        <v>123</v>
      </c>
      <c r="G8" s="11" t="s">
        <v>4</v>
      </c>
      <c r="H8" s="20" t="s">
        <v>4</v>
      </c>
      <c r="I8" s="11" t="s">
        <v>4</v>
      </c>
      <c r="J8" s="11" t="s">
        <v>3</v>
      </c>
      <c r="K8" s="11" t="s">
        <v>123</v>
      </c>
      <c r="L8" s="12" t="s">
        <v>4</v>
      </c>
      <c r="M8" s="68" t="s">
        <v>11</v>
      </c>
      <c r="N8" s="9"/>
    </row>
    <row r="9" spans="1:20" x14ac:dyDescent="0.2">
      <c r="A9" s="228" t="s">
        <v>191</v>
      </c>
      <c r="B9" s="145">
        <v>71</v>
      </c>
      <c r="C9" s="145">
        <v>54</v>
      </c>
      <c r="D9" s="145">
        <v>17313</v>
      </c>
      <c r="E9" s="145">
        <v>0</v>
      </c>
      <c r="F9" s="145">
        <v>0</v>
      </c>
      <c r="G9" s="145">
        <v>0</v>
      </c>
      <c r="H9" s="145">
        <v>0</v>
      </c>
      <c r="I9" s="145">
        <v>0</v>
      </c>
      <c r="J9" s="145">
        <f t="shared" ref="J9:K13" si="0">B9+E9</f>
        <v>71</v>
      </c>
      <c r="K9" s="145">
        <f t="shared" si="0"/>
        <v>54</v>
      </c>
      <c r="L9" s="146">
        <f t="shared" ref="L9:L11" si="1">D9+G9+H9+I9</f>
        <v>17313</v>
      </c>
      <c r="M9" s="68" t="s">
        <v>11</v>
      </c>
      <c r="N9" s="9"/>
    </row>
    <row r="10" spans="1:20" ht="28.5" x14ac:dyDescent="0.2">
      <c r="A10" s="230" t="s">
        <v>192</v>
      </c>
      <c r="B10" s="26">
        <v>50</v>
      </c>
      <c r="C10" s="26">
        <v>42</v>
      </c>
      <c r="D10" s="26">
        <v>9393</v>
      </c>
      <c r="E10" s="26">
        <v>0</v>
      </c>
      <c r="F10" s="26">
        <v>0</v>
      </c>
      <c r="G10" s="26">
        <v>0</v>
      </c>
      <c r="H10" s="26">
        <v>0</v>
      </c>
      <c r="I10" s="26">
        <v>0</v>
      </c>
      <c r="J10" s="26">
        <f t="shared" si="0"/>
        <v>50</v>
      </c>
      <c r="K10" s="26">
        <f t="shared" si="0"/>
        <v>42</v>
      </c>
      <c r="L10" s="147">
        <f t="shared" si="1"/>
        <v>9393</v>
      </c>
      <c r="M10" s="68" t="s">
        <v>11</v>
      </c>
      <c r="N10" s="9"/>
    </row>
    <row r="11" spans="1:20" ht="28.5" x14ac:dyDescent="0.2">
      <c r="A11" s="230" t="s">
        <v>193</v>
      </c>
      <c r="B11" s="26">
        <v>64</v>
      </c>
      <c r="C11" s="26">
        <v>56</v>
      </c>
      <c r="D11" s="26">
        <v>12513</v>
      </c>
      <c r="E11" s="26">
        <v>0</v>
      </c>
      <c r="F11" s="26">
        <v>0</v>
      </c>
      <c r="G11" s="26">
        <v>0</v>
      </c>
      <c r="H11" s="26">
        <v>0</v>
      </c>
      <c r="I11" s="26">
        <v>0</v>
      </c>
      <c r="J11" s="26">
        <f t="shared" si="0"/>
        <v>64</v>
      </c>
      <c r="K11" s="26">
        <f t="shared" si="0"/>
        <v>56</v>
      </c>
      <c r="L11" s="147">
        <f t="shared" si="1"/>
        <v>12513</v>
      </c>
      <c r="M11" s="68" t="s">
        <v>11</v>
      </c>
      <c r="N11" s="9"/>
    </row>
    <row r="12" spans="1:20" x14ac:dyDescent="0.2">
      <c r="A12" s="248" t="s">
        <v>194</v>
      </c>
      <c r="B12" s="251">
        <v>382</v>
      </c>
      <c r="C12" s="251">
        <v>328</v>
      </c>
      <c r="D12" s="251">
        <v>70781</v>
      </c>
      <c r="E12" s="251">
        <v>0</v>
      </c>
      <c r="F12" s="251">
        <v>0</v>
      </c>
      <c r="G12" s="251">
        <v>0</v>
      </c>
      <c r="H12" s="251">
        <v>0</v>
      </c>
      <c r="I12" s="251">
        <v>0</v>
      </c>
      <c r="J12" s="251">
        <f>+B12+E12</f>
        <v>382</v>
      </c>
      <c r="K12" s="251">
        <f>+C12+F12</f>
        <v>328</v>
      </c>
      <c r="L12" s="252">
        <f>+D12+G12+H12+I12</f>
        <v>70781</v>
      </c>
      <c r="M12" s="68"/>
      <c r="N12" s="9"/>
    </row>
    <row r="13" spans="1:20" x14ac:dyDescent="0.2">
      <c r="A13" s="231" t="s">
        <v>204</v>
      </c>
      <c r="B13" s="148">
        <v>0</v>
      </c>
      <c r="C13" s="148">
        <v>0</v>
      </c>
      <c r="D13" s="148">
        <v>0</v>
      </c>
      <c r="E13" s="148">
        <v>0</v>
      </c>
      <c r="F13" s="148">
        <v>0</v>
      </c>
      <c r="G13" s="148">
        <v>1500</v>
      </c>
      <c r="H13" s="148">
        <v>1840</v>
      </c>
      <c r="I13" s="148">
        <v>0</v>
      </c>
      <c r="J13" s="148">
        <f t="shared" si="0"/>
        <v>0</v>
      </c>
      <c r="K13" s="148">
        <f t="shared" si="0"/>
        <v>0</v>
      </c>
      <c r="L13" s="149">
        <f>D13+G13+H13+I13</f>
        <v>3340</v>
      </c>
      <c r="M13" s="68" t="s">
        <v>11</v>
      </c>
      <c r="N13" s="9"/>
    </row>
    <row r="14" spans="1:20" ht="15" x14ac:dyDescent="0.25">
      <c r="A14" s="13" t="s">
        <v>125</v>
      </c>
      <c r="B14" s="150">
        <f>SUM(B9:B13)</f>
        <v>567</v>
      </c>
      <c r="C14" s="150">
        <f t="shared" ref="C14:K14" si="2">SUM(C9:C13)</f>
        <v>480</v>
      </c>
      <c r="D14" s="150">
        <f>SUM(D9:D13)</f>
        <v>110000</v>
      </c>
      <c r="E14" s="150">
        <f t="shared" si="2"/>
        <v>0</v>
      </c>
      <c r="F14" s="150">
        <f t="shared" si="2"/>
        <v>0</v>
      </c>
      <c r="G14" s="150">
        <f t="shared" si="2"/>
        <v>1500</v>
      </c>
      <c r="H14" s="150">
        <f>SUM(H9:H13)</f>
        <v>1840</v>
      </c>
      <c r="I14" s="150">
        <f>SUM(I9:I13)</f>
        <v>0</v>
      </c>
      <c r="J14" s="150">
        <f t="shared" si="2"/>
        <v>567</v>
      </c>
      <c r="K14" s="150">
        <f t="shared" si="2"/>
        <v>480</v>
      </c>
      <c r="L14" s="151">
        <f>D14+G14+H14+I14</f>
        <v>113340</v>
      </c>
      <c r="M14" s="68" t="s">
        <v>11</v>
      </c>
      <c r="N14" s="9"/>
    </row>
    <row r="15" spans="1:20" x14ac:dyDescent="0.2">
      <c r="A15" s="115" t="s">
        <v>14</v>
      </c>
      <c r="B15" s="157"/>
      <c r="C15" s="157">
        <v>68</v>
      </c>
      <c r="D15" s="157"/>
      <c r="E15" s="157"/>
      <c r="F15" s="157">
        <v>0</v>
      </c>
      <c r="G15" s="157"/>
      <c r="H15" s="242" t="s">
        <v>34</v>
      </c>
      <c r="I15" s="157"/>
      <c r="J15" s="157"/>
      <c r="K15" s="157">
        <f>C15+F15</f>
        <v>68</v>
      </c>
      <c r="L15" s="158"/>
      <c r="M15" s="68" t="s">
        <v>11</v>
      </c>
      <c r="N15" s="9"/>
    </row>
    <row r="16" spans="1:20" x14ac:dyDescent="0.2">
      <c r="A16" s="129" t="s">
        <v>126</v>
      </c>
      <c r="B16" s="26"/>
      <c r="C16" s="26">
        <f>C14+C15</f>
        <v>548</v>
      </c>
      <c r="D16" s="26"/>
      <c r="E16" s="26"/>
      <c r="F16" s="26">
        <f>F14+F15</f>
        <v>0</v>
      </c>
      <c r="G16" s="26"/>
      <c r="H16" s="191" t="s">
        <v>34</v>
      </c>
      <c r="I16" s="26"/>
      <c r="J16" s="26"/>
      <c r="K16" s="26">
        <f>K14+K15</f>
        <v>548</v>
      </c>
      <c r="L16" s="147"/>
      <c r="M16" s="68" t="s">
        <v>11</v>
      </c>
      <c r="N16" s="9"/>
    </row>
    <row r="17" spans="1:14" x14ac:dyDescent="0.2">
      <c r="A17" s="17"/>
      <c r="B17" s="26"/>
      <c r="C17" s="26"/>
      <c r="D17" s="26"/>
      <c r="E17" s="26"/>
      <c r="F17" s="26"/>
      <c r="G17" s="26"/>
      <c r="H17" s="26"/>
      <c r="I17" s="26"/>
      <c r="J17" s="26"/>
      <c r="K17" s="26"/>
      <c r="L17" s="147"/>
      <c r="M17" s="68" t="s">
        <v>11</v>
      </c>
      <c r="N17" s="9"/>
    </row>
    <row r="18" spans="1:14" ht="15" thickBot="1" x14ac:dyDescent="0.25">
      <c r="A18" s="130" t="s">
        <v>127</v>
      </c>
      <c r="B18" s="161"/>
      <c r="C18" s="161">
        <f>C16</f>
        <v>548</v>
      </c>
      <c r="D18" s="161"/>
      <c r="E18" s="161"/>
      <c r="F18" s="161">
        <f>F16</f>
        <v>0</v>
      </c>
      <c r="G18" s="161"/>
      <c r="H18" s="245" t="s">
        <v>34</v>
      </c>
      <c r="I18" s="161"/>
      <c r="J18" s="161"/>
      <c r="K18" s="161">
        <f>K16</f>
        <v>548</v>
      </c>
      <c r="L18" s="162"/>
      <c r="M18" s="68" t="s">
        <v>11</v>
      </c>
      <c r="N18" s="9"/>
    </row>
    <row r="19" spans="1:14" x14ac:dyDescent="0.2">
      <c r="M19" s="68" t="s">
        <v>11</v>
      </c>
    </row>
    <row r="20" spans="1:14" x14ac:dyDescent="0.2">
      <c r="M20" s="68" t="s">
        <v>11</v>
      </c>
    </row>
    <row r="21" spans="1:14" ht="15" x14ac:dyDescent="0.25">
      <c r="A21" s="5" t="s">
        <v>38</v>
      </c>
      <c r="M21" s="68" t="s">
        <v>11</v>
      </c>
    </row>
    <row r="22" spans="1:14" x14ac:dyDescent="0.2">
      <c r="A22" s="339" t="s">
        <v>208</v>
      </c>
      <c r="B22" s="339"/>
      <c r="C22" s="339"/>
      <c r="D22" s="339"/>
      <c r="E22" s="339"/>
      <c r="F22" s="339"/>
      <c r="G22" s="339"/>
      <c r="H22" s="339"/>
      <c r="I22" s="339"/>
      <c r="J22" s="339"/>
      <c r="K22" s="339"/>
      <c r="L22" s="339"/>
      <c r="M22" s="339"/>
      <c r="N22" s="339"/>
    </row>
    <row r="23" spans="1:14" x14ac:dyDescent="0.2">
      <c r="A23" s="215"/>
      <c r="B23" s="215"/>
      <c r="C23" s="215"/>
      <c r="D23" s="215"/>
      <c r="E23" s="215"/>
      <c r="F23" s="215"/>
      <c r="G23" s="215"/>
      <c r="H23" s="215"/>
      <c r="I23" s="215"/>
      <c r="J23" s="215"/>
      <c r="K23" s="215"/>
      <c r="L23" s="215"/>
      <c r="M23" s="68" t="s">
        <v>11</v>
      </c>
    </row>
    <row r="24" spans="1:14" ht="15" x14ac:dyDescent="0.25">
      <c r="A24" s="5" t="s">
        <v>145</v>
      </c>
      <c r="M24" s="68" t="s">
        <v>11</v>
      </c>
    </row>
    <row r="25" spans="1:14" x14ac:dyDescent="0.2">
      <c r="A25" s="339" t="s">
        <v>209</v>
      </c>
      <c r="B25" s="339"/>
      <c r="C25" s="339"/>
      <c r="D25" s="339"/>
      <c r="E25" s="339"/>
      <c r="F25" s="339"/>
      <c r="G25" s="339"/>
      <c r="H25" s="339"/>
      <c r="I25" s="339"/>
      <c r="J25" s="339"/>
      <c r="K25" s="339"/>
      <c r="L25" s="339"/>
      <c r="M25" s="339"/>
      <c r="N25" s="339"/>
    </row>
    <row r="26" spans="1:14" x14ac:dyDescent="0.2">
      <c r="A26" s="214"/>
      <c r="B26" s="214"/>
      <c r="C26" s="214"/>
      <c r="D26" s="214"/>
      <c r="E26" s="214"/>
      <c r="F26" s="214"/>
      <c r="G26" s="214"/>
      <c r="H26" s="214"/>
      <c r="I26" s="214"/>
      <c r="J26" s="214"/>
      <c r="K26" s="214"/>
      <c r="L26" s="214"/>
      <c r="M26" s="68" t="s">
        <v>11</v>
      </c>
    </row>
    <row r="27" spans="1:14" x14ac:dyDescent="0.2">
      <c r="A27" s="215"/>
      <c r="B27" s="215"/>
      <c r="C27" s="215"/>
      <c r="D27" s="215"/>
      <c r="E27" s="215"/>
      <c r="F27" s="215"/>
      <c r="G27" s="215"/>
      <c r="H27" s="215"/>
      <c r="I27" s="215"/>
      <c r="J27" s="215"/>
      <c r="K27" s="215"/>
      <c r="L27" s="215"/>
      <c r="M27" s="68" t="s">
        <v>11</v>
      </c>
    </row>
    <row r="28" spans="1:14" x14ac:dyDescent="0.2">
      <c r="M28" s="4" t="s">
        <v>12</v>
      </c>
    </row>
    <row r="29" spans="1:14" x14ac:dyDescent="0.2">
      <c r="M29" s="4"/>
      <c r="N29" s="68"/>
    </row>
  </sheetData>
  <mergeCells count="10">
    <mergeCell ref="A22:N22"/>
    <mergeCell ref="A25:N25"/>
    <mergeCell ref="A1:M1"/>
    <mergeCell ref="A2:M2"/>
    <mergeCell ref="A3:M3"/>
    <mergeCell ref="A4:M4"/>
    <mergeCell ref="A7:A8"/>
    <mergeCell ref="B7:D7"/>
    <mergeCell ref="E7:G7"/>
    <mergeCell ref="J7:L7"/>
  </mergeCells>
  <printOptions horizontalCentered="1"/>
  <pageMargins left="0.7" right="0.7" top="0.66" bottom="0.66" header="0.3" footer="0.3"/>
  <pageSetup scale="78" fitToHeight="0" orientation="landscape" r:id="rId1"/>
  <headerFooter>
    <oddHeader>&amp;L&amp;"Arial,Bold"&amp;12G. Crosswalk of 2014 Availability</oddHeader>
    <oddFooter>&amp;C&amp;"Arial,Regular"Exhibit G - Crosswalk of 2014 Availability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46"/>
  <sheetViews>
    <sheetView view="pageBreakPreview" zoomScaleNormal="100" zoomScaleSheetLayoutView="100" workbookViewId="0">
      <selection activeCell="J43" sqref="J43"/>
    </sheetView>
  </sheetViews>
  <sheetFormatPr defaultColWidth="9.140625" defaultRowHeight="14.25" x14ac:dyDescent="0.2"/>
  <cols>
    <col min="1" max="1" width="45.28515625" style="9" bestFit="1" customWidth="1"/>
    <col min="2" max="3" width="8.28515625" style="9" customWidth="1"/>
    <col min="4" max="4" width="12.7109375" style="9" customWidth="1"/>
    <col min="5" max="6" width="8.28515625" style="9" customWidth="1"/>
    <col min="7" max="7" width="12.7109375" style="9" customWidth="1"/>
    <col min="8" max="9" width="8.28515625" style="9" customWidth="1"/>
    <col min="10" max="10" width="12.7109375" style="9" customWidth="1"/>
    <col min="11" max="12" width="8.28515625" style="9" customWidth="1"/>
    <col min="13" max="13" width="12.7109375" style="9" customWidth="1"/>
    <col min="14" max="14" width="14" style="4" bestFit="1" customWidth="1"/>
    <col min="15" max="15" width="4.5703125" style="9" customWidth="1"/>
    <col min="16" max="17" width="8.28515625" style="9" customWidth="1"/>
    <col min="18" max="18" width="12.7109375" style="9" customWidth="1"/>
    <col min="19" max="20" width="8.28515625" style="9" customWidth="1"/>
    <col min="21" max="21" width="12.7109375" style="9" customWidth="1"/>
    <col min="22" max="16384" width="9.140625" style="9"/>
  </cols>
  <sheetData>
    <row r="1" spans="1:21" ht="18" x14ac:dyDescent="0.25">
      <c r="A1" s="280" t="s">
        <v>41</v>
      </c>
      <c r="B1" s="280"/>
      <c r="C1" s="280"/>
      <c r="D1" s="280"/>
      <c r="E1" s="280"/>
      <c r="F1" s="280"/>
      <c r="G1" s="280"/>
      <c r="H1" s="280"/>
      <c r="I1" s="280"/>
      <c r="J1" s="280"/>
      <c r="K1" s="280"/>
      <c r="L1" s="280"/>
      <c r="M1" s="280"/>
      <c r="N1" s="68" t="s">
        <v>11</v>
      </c>
      <c r="O1" s="6"/>
      <c r="P1" s="6"/>
      <c r="Q1" s="6"/>
      <c r="R1" s="6"/>
      <c r="S1" s="6"/>
      <c r="T1" s="6"/>
      <c r="U1" s="6"/>
    </row>
    <row r="2" spans="1:21" ht="15" x14ac:dyDescent="0.2">
      <c r="A2" s="281" t="s">
        <v>186</v>
      </c>
      <c r="B2" s="281"/>
      <c r="C2" s="281"/>
      <c r="D2" s="281"/>
      <c r="E2" s="281"/>
      <c r="F2" s="281"/>
      <c r="G2" s="281"/>
      <c r="H2" s="281"/>
      <c r="I2" s="281"/>
      <c r="J2" s="281"/>
      <c r="K2" s="281"/>
      <c r="L2" s="281"/>
      <c r="M2" s="281"/>
      <c r="N2" s="68" t="s">
        <v>11</v>
      </c>
      <c r="O2" s="7"/>
      <c r="P2" s="7"/>
      <c r="Q2" s="7"/>
      <c r="R2" s="7"/>
      <c r="S2" s="7"/>
      <c r="T2" s="7"/>
      <c r="U2" s="7"/>
    </row>
    <row r="3" spans="1:21" x14ac:dyDescent="0.2">
      <c r="A3" s="290" t="s">
        <v>1</v>
      </c>
      <c r="B3" s="290"/>
      <c r="C3" s="290"/>
      <c r="D3" s="290"/>
      <c r="E3" s="290"/>
      <c r="F3" s="290"/>
      <c r="G3" s="290"/>
      <c r="H3" s="290"/>
      <c r="I3" s="290"/>
      <c r="J3" s="290"/>
      <c r="K3" s="290"/>
      <c r="L3" s="290"/>
      <c r="M3" s="290"/>
      <c r="N3" s="68" t="s">
        <v>11</v>
      </c>
      <c r="O3" s="10"/>
      <c r="P3" s="10"/>
      <c r="Q3" s="10"/>
      <c r="R3" s="10"/>
      <c r="S3" s="10"/>
      <c r="T3" s="10"/>
      <c r="U3" s="10"/>
    </row>
    <row r="4" spans="1:21" x14ac:dyDescent="0.2">
      <c r="A4" s="287" t="s">
        <v>2</v>
      </c>
      <c r="B4" s="287"/>
      <c r="C4" s="287"/>
      <c r="D4" s="287"/>
      <c r="E4" s="287"/>
      <c r="F4" s="287"/>
      <c r="G4" s="287"/>
      <c r="H4" s="287"/>
      <c r="I4" s="287"/>
      <c r="J4" s="287"/>
      <c r="K4" s="287"/>
      <c r="L4" s="287"/>
      <c r="M4" s="287"/>
      <c r="N4" s="68" t="s">
        <v>11</v>
      </c>
      <c r="O4" s="8"/>
      <c r="P4" s="8"/>
      <c r="Q4" s="8"/>
      <c r="R4" s="8"/>
      <c r="S4" s="8"/>
      <c r="T4" s="8"/>
      <c r="U4" s="8"/>
    </row>
    <row r="5" spans="1:21" x14ac:dyDescent="0.2">
      <c r="A5" s="287"/>
      <c r="B5" s="287"/>
      <c r="C5" s="287"/>
      <c r="D5" s="287"/>
      <c r="E5" s="287"/>
      <c r="F5" s="287"/>
      <c r="G5" s="287"/>
      <c r="H5" s="287"/>
      <c r="I5" s="287"/>
      <c r="J5" s="287"/>
      <c r="K5" s="287"/>
      <c r="L5" s="287"/>
      <c r="M5" s="287"/>
      <c r="N5" s="68" t="s">
        <v>11</v>
      </c>
      <c r="O5" s="8"/>
      <c r="P5" s="8"/>
      <c r="Q5" s="8"/>
      <c r="R5" s="8"/>
      <c r="S5" s="8"/>
      <c r="T5" s="8"/>
      <c r="U5" s="8"/>
    </row>
    <row r="6" spans="1:21" ht="15" thickBot="1" x14ac:dyDescent="0.25">
      <c r="A6" s="287"/>
      <c r="B6" s="287"/>
      <c r="C6" s="287"/>
      <c r="D6" s="287"/>
      <c r="E6" s="287"/>
      <c r="F6" s="287"/>
      <c r="G6" s="287"/>
      <c r="H6" s="287"/>
      <c r="I6" s="287"/>
      <c r="J6" s="287"/>
      <c r="K6" s="287"/>
      <c r="L6" s="287"/>
      <c r="M6" s="287"/>
      <c r="N6" s="68" t="s">
        <v>11</v>
      </c>
      <c r="O6" s="8"/>
      <c r="P6" s="8"/>
      <c r="Q6" s="8"/>
      <c r="R6" s="8"/>
      <c r="S6" s="8"/>
      <c r="T6" s="8"/>
      <c r="U6" s="8"/>
    </row>
    <row r="7" spans="1:21" ht="15" x14ac:dyDescent="0.2">
      <c r="A7" s="288" t="s">
        <v>147</v>
      </c>
      <c r="B7" s="291" t="s">
        <v>164</v>
      </c>
      <c r="C7" s="291"/>
      <c r="D7" s="291"/>
      <c r="E7" s="291" t="s">
        <v>167</v>
      </c>
      <c r="F7" s="291"/>
      <c r="G7" s="291"/>
      <c r="H7" s="291" t="s">
        <v>160</v>
      </c>
      <c r="I7" s="291"/>
      <c r="J7" s="291"/>
      <c r="K7" s="291" t="s">
        <v>42</v>
      </c>
      <c r="L7" s="291"/>
      <c r="M7" s="292"/>
      <c r="N7" s="68" t="s">
        <v>11</v>
      </c>
    </row>
    <row r="8" spans="1:21" ht="28.5" x14ac:dyDescent="0.2">
      <c r="A8" s="289"/>
      <c r="B8" s="11" t="s">
        <v>43</v>
      </c>
      <c r="C8" s="20" t="s">
        <v>44</v>
      </c>
      <c r="D8" s="11" t="s">
        <v>4</v>
      </c>
      <c r="E8" s="11" t="s">
        <v>43</v>
      </c>
      <c r="F8" s="11" t="s">
        <v>44</v>
      </c>
      <c r="G8" s="11" t="s">
        <v>4</v>
      </c>
      <c r="H8" s="11" t="s">
        <v>43</v>
      </c>
      <c r="I8" s="11" t="s">
        <v>44</v>
      </c>
      <c r="J8" s="11" t="s">
        <v>4</v>
      </c>
      <c r="K8" s="11" t="s">
        <v>43</v>
      </c>
      <c r="L8" s="11" t="s">
        <v>44</v>
      </c>
      <c r="M8" s="12" t="s">
        <v>4</v>
      </c>
      <c r="N8" s="68" t="s">
        <v>11</v>
      </c>
    </row>
    <row r="9" spans="1:21" x14ac:dyDescent="0.2">
      <c r="A9" s="228" t="s">
        <v>210</v>
      </c>
      <c r="B9" s="145">
        <v>0</v>
      </c>
      <c r="C9" s="145">
        <v>0</v>
      </c>
      <c r="D9" s="145">
        <v>567</v>
      </c>
      <c r="E9" s="145">
        <v>0</v>
      </c>
      <c r="F9" s="145">
        <v>0</v>
      </c>
      <c r="G9" s="145">
        <v>647.91089999999997</v>
      </c>
      <c r="H9" s="145">
        <v>0</v>
      </c>
      <c r="I9" s="145">
        <v>0</v>
      </c>
      <c r="J9" s="145">
        <v>383.82241715999999</v>
      </c>
      <c r="K9" s="145">
        <f>H9-E9</f>
        <v>0</v>
      </c>
      <c r="L9" s="145">
        <f t="shared" ref="L9:M26" si="0">I9-F9</f>
        <v>0</v>
      </c>
      <c r="M9" s="146">
        <f t="shared" si="0"/>
        <v>-264.08848283999998</v>
      </c>
      <c r="N9" s="68" t="s">
        <v>11</v>
      </c>
    </row>
    <row r="10" spans="1:21" x14ac:dyDescent="0.2">
      <c r="A10" s="229" t="s">
        <v>211</v>
      </c>
      <c r="B10" s="26">
        <v>0</v>
      </c>
      <c r="C10" s="26">
        <v>0</v>
      </c>
      <c r="D10" s="26">
        <v>434</v>
      </c>
      <c r="E10" s="26">
        <v>0</v>
      </c>
      <c r="F10" s="26">
        <v>0</v>
      </c>
      <c r="G10" s="26">
        <v>495.93180000000001</v>
      </c>
      <c r="H10" s="26">
        <v>0</v>
      </c>
      <c r="I10" s="26">
        <v>0</v>
      </c>
      <c r="J10" s="26">
        <v>293.78999832</v>
      </c>
      <c r="K10" s="26">
        <f t="shared" ref="K10:K20" si="1">H10-E10</f>
        <v>0</v>
      </c>
      <c r="L10" s="26">
        <f t="shared" si="0"/>
        <v>0</v>
      </c>
      <c r="M10" s="147">
        <f t="shared" si="0"/>
        <v>-202.14180168000001</v>
      </c>
      <c r="N10" s="68" t="s">
        <v>11</v>
      </c>
    </row>
    <row r="11" spans="1:21" x14ac:dyDescent="0.2">
      <c r="A11" s="229" t="s">
        <v>212</v>
      </c>
      <c r="B11" s="26">
        <v>0</v>
      </c>
      <c r="C11" s="26">
        <v>0</v>
      </c>
      <c r="D11" s="26">
        <v>2</v>
      </c>
      <c r="E11" s="26">
        <v>0</v>
      </c>
      <c r="F11" s="26">
        <v>0</v>
      </c>
      <c r="G11" s="26">
        <v>2.2854000000000001</v>
      </c>
      <c r="H11" s="26">
        <v>0</v>
      </c>
      <c r="I11" s="26">
        <v>0</v>
      </c>
      <c r="J11" s="26">
        <v>1.3538709600000001</v>
      </c>
      <c r="K11" s="26">
        <f t="shared" si="1"/>
        <v>0</v>
      </c>
      <c r="L11" s="26">
        <f t="shared" si="0"/>
        <v>0</v>
      </c>
      <c r="M11" s="147">
        <f t="shared" si="0"/>
        <v>-0.93152904000000003</v>
      </c>
      <c r="N11" s="68" t="s">
        <v>11</v>
      </c>
    </row>
    <row r="12" spans="1:21" x14ac:dyDescent="0.2">
      <c r="A12" s="229" t="s">
        <v>213</v>
      </c>
      <c r="B12" s="26">
        <v>0</v>
      </c>
      <c r="C12" s="26">
        <v>0</v>
      </c>
      <c r="D12" s="26">
        <v>2637</v>
      </c>
      <c r="E12" s="26">
        <v>0</v>
      </c>
      <c r="F12" s="26">
        <v>0</v>
      </c>
      <c r="G12" s="26">
        <v>3013.2999</v>
      </c>
      <c r="H12" s="26">
        <v>0</v>
      </c>
      <c r="I12" s="26">
        <v>0</v>
      </c>
      <c r="J12" s="26">
        <v>1785.07886076</v>
      </c>
      <c r="K12" s="26">
        <f t="shared" si="1"/>
        <v>0</v>
      </c>
      <c r="L12" s="26">
        <f t="shared" si="0"/>
        <v>0</v>
      </c>
      <c r="M12" s="147">
        <f t="shared" si="0"/>
        <v>-1228.22103924</v>
      </c>
      <c r="N12" s="68" t="s">
        <v>11</v>
      </c>
    </row>
    <row r="13" spans="1:21" x14ac:dyDescent="0.2">
      <c r="A13" s="229" t="s">
        <v>214</v>
      </c>
      <c r="B13" s="26">
        <v>0</v>
      </c>
      <c r="C13" s="26">
        <v>0</v>
      </c>
      <c r="D13" s="26">
        <v>15</v>
      </c>
      <c r="E13" s="26">
        <v>0</v>
      </c>
      <c r="F13" s="26">
        <v>0</v>
      </c>
      <c r="G13" s="26">
        <v>17.140499999999999</v>
      </c>
      <c r="H13" s="26">
        <v>0</v>
      </c>
      <c r="I13" s="26">
        <v>0</v>
      </c>
      <c r="J13" s="26">
        <v>10.1540322</v>
      </c>
      <c r="K13" s="26">
        <f t="shared" si="1"/>
        <v>0</v>
      </c>
      <c r="L13" s="26">
        <f t="shared" si="0"/>
        <v>0</v>
      </c>
      <c r="M13" s="147">
        <f t="shared" si="0"/>
        <v>-6.9864677999999998</v>
      </c>
      <c r="N13" s="68" t="s">
        <v>11</v>
      </c>
    </row>
    <row r="14" spans="1:21" x14ac:dyDescent="0.2">
      <c r="A14" s="229" t="s">
        <v>215</v>
      </c>
      <c r="B14" s="26">
        <v>0</v>
      </c>
      <c r="C14" s="26">
        <v>0</v>
      </c>
      <c r="D14" s="26">
        <v>140</v>
      </c>
      <c r="E14" s="26">
        <v>0</v>
      </c>
      <c r="F14" s="26">
        <v>0</v>
      </c>
      <c r="G14" s="26">
        <v>159.97800000000001</v>
      </c>
      <c r="H14" s="26">
        <v>0</v>
      </c>
      <c r="I14" s="26">
        <v>0</v>
      </c>
      <c r="J14" s="26">
        <v>94.770967200000001</v>
      </c>
      <c r="K14" s="26">
        <f t="shared" si="1"/>
        <v>0</v>
      </c>
      <c r="L14" s="26">
        <f t="shared" ref="L14:L20" si="2">I14-F14</f>
        <v>0</v>
      </c>
      <c r="M14" s="147">
        <f t="shared" ref="M14:M20" si="3">J14-G14</f>
        <v>-65.207032800000007</v>
      </c>
      <c r="N14" s="68" t="s">
        <v>11</v>
      </c>
    </row>
    <row r="15" spans="1:21" x14ac:dyDescent="0.2">
      <c r="A15" s="229" t="s">
        <v>216</v>
      </c>
      <c r="B15" s="26">
        <v>0</v>
      </c>
      <c r="C15" s="26">
        <v>0</v>
      </c>
      <c r="D15" s="26">
        <v>15</v>
      </c>
      <c r="E15" s="26">
        <v>0</v>
      </c>
      <c r="F15" s="26">
        <v>0</v>
      </c>
      <c r="G15" s="26">
        <v>17.140499999999999</v>
      </c>
      <c r="H15" s="26">
        <v>0</v>
      </c>
      <c r="I15" s="26">
        <v>0</v>
      </c>
      <c r="J15" s="26">
        <v>10.1540322</v>
      </c>
      <c r="K15" s="26">
        <f t="shared" ref="K15:K18" si="4">H15-E15</f>
        <v>0</v>
      </c>
      <c r="L15" s="26">
        <f t="shared" ref="L15:L18" si="5">I15-F15</f>
        <v>0</v>
      </c>
      <c r="M15" s="147">
        <f t="shared" ref="M15:M18" si="6">J15-G15</f>
        <v>-6.9864677999999998</v>
      </c>
      <c r="N15" s="68" t="s">
        <v>11</v>
      </c>
    </row>
    <row r="16" spans="1:21" x14ac:dyDescent="0.2">
      <c r="A16" s="229" t="s">
        <v>217</v>
      </c>
      <c r="B16" s="26">
        <v>0</v>
      </c>
      <c r="C16" s="26">
        <v>0</v>
      </c>
      <c r="D16" s="26">
        <v>813</v>
      </c>
      <c r="E16" s="26">
        <v>0</v>
      </c>
      <c r="F16" s="26">
        <v>0</v>
      </c>
      <c r="G16" s="26">
        <v>929.01509999999996</v>
      </c>
      <c r="H16" s="26">
        <v>0</v>
      </c>
      <c r="I16" s="26">
        <v>0</v>
      </c>
      <c r="J16" s="26">
        <v>550.34854524000002</v>
      </c>
      <c r="K16" s="26">
        <f t="shared" si="4"/>
        <v>0</v>
      </c>
      <c r="L16" s="26">
        <f t="shared" si="5"/>
        <v>0</v>
      </c>
      <c r="M16" s="147">
        <f t="shared" si="6"/>
        <v>-378.66655475999994</v>
      </c>
      <c r="N16" s="68" t="s">
        <v>11</v>
      </c>
    </row>
    <row r="17" spans="1:14" x14ac:dyDescent="0.2">
      <c r="A17" s="229" t="s">
        <v>218</v>
      </c>
      <c r="B17" s="26">
        <v>0</v>
      </c>
      <c r="C17" s="26">
        <v>0</v>
      </c>
      <c r="D17" s="26">
        <v>395</v>
      </c>
      <c r="E17" s="26">
        <v>0</v>
      </c>
      <c r="F17" s="26">
        <v>0</v>
      </c>
      <c r="G17" s="26">
        <v>451.36649999999997</v>
      </c>
      <c r="H17" s="26">
        <v>0</v>
      </c>
      <c r="I17" s="26">
        <v>0</v>
      </c>
      <c r="J17" s="26">
        <v>267.38951459999998</v>
      </c>
      <c r="K17" s="26">
        <f t="shared" si="4"/>
        <v>0</v>
      </c>
      <c r="L17" s="26">
        <f t="shared" si="5"/>
        <v>0</v>
      </c>
      <c r="M17" s="147">
        <f t="shared" si="6"/>
        <v>-183.97698539999999</v>
      </c>
      <c r="N17" s="68" t="s">
        <v>11</v>
      </c>
    </row>
    <row r="18" spans="1:14" x14ac:dyDescent="0.2">
      <c r="A18" s="229" t="s">
        <v>219</v>
      </c>
      <c r="B18" s="26">
        <v>0</v>
      </c>
      <c r="C18" s="26">
        <v>0</v>
      </c>
      <c r="D18" s="26">
        <v>4566</v>
      </c>
      <c r="E18" s="26">
        <v>0</v>
      </c>
      <c r="F18" s="26">
        <v>0</v>
      </c>
      <c r="G18" s="26">
        <v>5217.5681999999997</v>
      </c>
      <c r="H18" s="26">
        <v>0</v>
      </c>
      <c r="I18" s="26">
        <v>0</v>
      </c>
      <c r="J18" s="26">
        <v>3090.8874016799996</v>
      </c>
      <c r="K18" s="26">
        <f t="shared" si="4"/>
        <v>0</v>
      </c>
      <c r="L18" s="26">
        <f t="shared" si="5"/>
        <v>0</v>
      </c>
      <c r="M18" s="147">
        <f t="shared" si="6"/>
        <v>-2126.6807983200001</v>
      </c>
      <c r="N18" s="68" t="s">
        <v>11</v>
      </c>
    </row>
    <row r="19" spans="1:14" x14ac:dyDescent="0.2">
      <c r="A19" s="229" t="s">
        <v>220</v>
      </c>
      <c r="B19" s="26">
        <v>0</v>
      </c>
      <c r="C19" s="26">
        <v>0</v>
      </c>
      <c r="D19" s="26">
        <v>1</v>
      </c>
      <c r="E19" s="26">
        <v>0</v>
      </c>
      <c r="F19" s="26">
        <v>0</v>
      </c>
      <c r="G19" s="26">
        <v>1.1427</v>
      </c>
      <c r="H19" s="26">
        <v>0</v>
      </c>
      <c r="I19" s="26">
        <v>0</v>
      </c>
      <c r="J19" s="26">
        <v>0.67693548000000003</v>
      </c>
      <c r="K19" s="26">
        <f t="shared" si="1"/>
        <v>0</v>
      </c>
      <c r="L19" s="26">
        <f t="shared" si="2"/>
        <v>0</v>
      </c>
      <c r="M19" s="147">
        <f t="shared" si="3"/>
        <v>-0.46576452000000002</v>
      </c>
      <c r="N19" s="68" t="s">
        <v>11</v>
      </c>
    </row>
    <row r="20" spans="1:14" x14ac:dyDescent="0.2">
      <c r="A20" s="229" t="s">
        <v>221</v>
      </c>
      <c r="B20" s="26">
        <v>0</v>
      </c>
      <c r="C20" s="26">
        <v>0</v>
      </c>
      <c r="D20" s="26">
        <v>3129</v>
      </c>
      <c r="E20" s="26">
        <v>0</v>
      </c>
      <c r="F20" s="26">
        <v>0</v>
      </c>
      <c r="G20" s="26">
        <v>3575.5083</v>
      </c>
      <c r="H20" s="26">
        <v>0</v>
      </c>
      <c r="I20" s="26">
        <v>0</v>
      </c>
      <c r="J20" s="26">
        <v>2118.1311169199998</v>
      </c>
      <c r="K20" s="26">
        <f t="shared" si="1"/>
        <v>0</v>
      </c>
      <c r="L20" s="26">
        <f t="shared" si="2"/>
        <v>0</v>
      </c>
      <c r="M20" s="147">
        <f t="shared" si="3"/>
        <v>-1457.3771830800001</v>
      </c>
      <c r="N20" s="68" t="s">
        <v>11</v>
      </c>
    </row>
    <row r="21" spans="1:14" x14ac:dyDescent="0.2">
      <c r="A21" s="229" t="s">
        <v>222</v>
      </c>
      <c r="B21" s="26">
        <v>0</v>
      </c>
      <c r="C21" s="26">
        <v>0</v>
      </c>
      <c r="D21" s="26">
        <v>599</v>
      </c>
      <c r="E21" s="26">
        <v>0</v>
      </c>
      <c r="F21" s="26">
        <v>0</v>
      </c>
      <c r="G21" s="26">
        <v>684.47730000000001</v>
      </c>
      <c r="H21" s="26">
        <v>0</v>
      </c>
      <c r="I21" s="26">
        <v>0</v>
      </c>
      <c r="J21" s="26">
        <v>405.48435252000002</v>
      </c>
      <c r="K21" s="26">
        <f t="shared" ref="K21:K24" si="7">H21-E21</f>
        <v>0</v>
      </c>
      <c r="L21" s="26">
        <f t="shared" ref="L21:L24" si="8">I21-F21</f>
        <v>0</v>
      </c>
      <c r="M21" s="147">
        <f t="shared" ref="M21:M24" si="9">J21-G21</f>
        <v>-278.99294748</v>
      </c>
      <c r="N21" s="68" t="s">
        <v>11</v>
      </c>
    </row>
    <row r="22" spans="1:14" x14ac:dyDescent="0.2">
      <c r="A22" s="229" t="s">
        <v>223</v>
      </c>
      <c r="B22" s="26">
        <v>0</v>
      </c>
      <c r="C22" s="26">
        <v>0</v>
      </c>
      <c r="D22" s="26">
        <v>131</v>
      </c>
      <c r="E22" s="26">
        <v>0</v>
      </c>
      <c r="F22" s="26">
        <v>0</v>
      </c>
      <c r="G22" s="26">
        <v>149.69370000000001</v>
      </c>
      <c r="H22" s="26">
        <v>0</v>
      </c>
      <c r="I22" s="26">
        <v>0</v>
      </c>
      <c r="J22" s="26">
        <v>88.678547879999996</v>
      </c>
      <c r="K22" s="26">
        <f t="shared" si="7"/>
        <v>0</v>
      </c>
      <c r="L22" s="26">
        <f t="shared" si="8"/>
        <v>0</v>
      </c>
      <c r="M22" s="147">
        <f t="shared" si="9"/>
        <v>-61.01515212000001</v>
      </c>
      <c r="N22" s="68" t="s">
        <v>11</v>
      </c>
    </row>
    <row r="23" spans="1:14" x14ac:dyDescent="0.2">
      <c r="A23" s="229" t="s">
        <v>224</v>
      </c>
      <c r="B23" s="26">
        <v>0</v>
      </c>
      <c r="C23" s="26">
        <v>0</v>
      </c>
      <c r="D23" s="26">
        <v>79</v>
      </c>
      <c r="E23" s="26">
        <v>0</v>
      </c>
      <c r="F23" s="26">
        <v>0</v>
      </c>
      <c r="G23" s="26">
        <v>90.273300000000006</v>
      </c>
      <c r="H23" s="26">
        <v>0</v>
      </c>
      <c r="I23" s="26">
        <v>0</v>
      </c>
      <c r="J23" s="26">
        <v>53.477902920000005</v>
      </c>
      <c r="K23" s="26">
        <f t="shared" si="7"/>
        <v>0</v>
      </c>
      <c r="L23" s="26">
        <f t="shared" si="8"/>
        <v>0</v>
      </c>
      <c r="M23" s="147">
        <f t="shared" si="9"/>
        <v>-36.795397080000001</v>
      </c>
      <c r="N23" s="68" t="s">
        <v>11</v>
      </c>
    </row>
    <row r="24" spans="1:14" x14ac:dyDescent="0.2">
      <c r="A24" s="229" t="s">
        <v>225</v>
      </c>
      <c r="B24" s="26">
        <v>0</v>
      </c>
      <c r="C24" s="26">
        <v>0</v>
      </c>
      <c r="D24" s="26">
        <v>54</v>
      </c>
      <c r="E24" s="26">
        <v>0</v>
      </c>
      <c r="F24" s="26">
        <v>0</v>
      </c>
      <c r="G24" s="26">
        <v>61.705799999999996</v>
      </c>
      <c r="H24" s="26">
        <v>0</v>
      </c>
      <c r="I24" s="26">
        <v>0</v>
      </c>
      <c r="J24" s="26">
        <v>36.55451592</v>
      </c>
      <c r="K24" s="26">
        <f t="shared" si="7"/>
        <v>0</v>
      </c>
      <c r="L24" s="26">
        <f t="shared" si="8"/>
        <v>0</v>
      </c>
      <c r="M24" s="147">
        <f t="shared" si="9"/>
        <v>-25.151284079999996</v>
      </c>
      <c r="N24" s="68" t="s">
        <v>11</v>
      </c>
    </row>
    <row r="25" spans="1:14" x14ac:dyDescent="0.2">
      <c r="A25" s="229" t="s">
        <v>226</v>
      </c>
      <c r="B25" s="26">
        <v>0</v>
      </c>
      <c r="C25" s="26">
        <v>0</v>
      </c>
      <c r="D25" s="26">
        <v>176</v>
      </c>
      <c r="E25" s="26">
        <v>0</v>
      </c>
      <c r="F25" s="26">
        <v>0</v>
      </c>
      <c r="G25" s="26">
        <v>201.11519999999999</v>
      </c>
      <c r="H25" s="26">
        <v>0</v>
      </c>
      <c r="I25" s="26">
        <v>0</v>
      </c>
      <c r="J25" s="26">
        <v>119.14064447999999</v>
      </c>
      <c r="K25" s="26">
        <f t="shared" ref="K25:K28" si="10">H25-E25</f>
        <v>0</v>
      </c>
      <c r="L25" s="26">
        <f t="shared" si="0"/>
        <v>0</v>
      </c>
      <c r="M25" s="147">
        <f t="shared" si="0"/>
        <v>-81.974555519999996</v>
      </c>
      <c r="N25" s="68" t="s">
        <v>11</v>
      </c>
    </row>
    <row r="26" spans="1:14" x14ac:dyDescent="0.2">
      <c r="A26" s="229" t="s">
        <v>227</v>
      </c>
      <c r="B26" s="26">
        <v>0</v>
      </c>
      <c r="C26" s="26">
        <v>0</v>
      </c>
      <c r="D26" s="26">
        <v>3</v>
      </c>
      <c r="E26" s="26">
        <v>0</v>
      </c>
      <c r="F26" s="26">
        <v>0</v>
      </c>
      <c r="G26" s="26">
        <v>3.4281000000000001</v>
      </c>
      <c r="H26" s="26">
        <v>0</v>
      </c>
      <c r="I26" s="26">
        <v>0</v>
      </c>
      <c r="J26" s="26">
        <v>2.0308064400000001</v>
      </c>
      <c r="K26" s="26">
        <f t="shared" si="10"/>
        <v>0</v>
      </c>
      <c r="L26" s="26">
        <f t="shared" si="0"/>
        <v>0</v>
      </c>
      <c r="M26" s="147">
        <f t="shared" si="0"/>
        <v>-1.39729356</v>
      </c>
      <c r="N26" s="68" t="s">
        <v>11</v>
      </c>
    </row>
    <row r="27" spans="1:14" x14ac:dyDescent="0.2">
      <c r="A27" s="229" t="s">
        <v>228</v>
      </c>
      <c r="B27" s="26">
        <v>0</v>
      </c>
      <c r="C27" s="26">
        <v>0</v>
      </c>
      <c r="D27" s="26">
        <v>4528</v>
      </c>
      <c r="E27" s="26">
        <v>0</v>
      </c>
      <c r="F27" s="26">
        <v>0</v>
      </c>
      <c r="G27" s="26">
        <v>5174.1455999999998</v>
      </c>
      <c r="H27" s="26">
        <v>0</v>
      </c>
      <c r="I27" s="26">
        <v>0</v>
      </c>
      <c r="J27" s="26">
        <v>3065.1638534399999</v>
      </c>
      <c r="K27" s="26">
        <f t="shared" si="10"/>
        <v>0</v>
      </c>
      <c r="L27" s="26">
        <f t="shared" ref="L27:L28" si="11">I27-F27</f>
        <v>0</v>
      </c>
      <c r="M27" s="147">
        <f t="shared" ref="M27:M28" si="12">J27-G27</f>
        <v>-2108.9817465599999</v>
      </c>
      <c r="N27" s="68" t="s">
        <v>11</v>
      </c>
    </row>
    <row r="28" spans="1:14" x14ac:dyDescent="0.2">
      <c r="A28" s="229" t="s">
        <v>229</v>
      </c>
      <c r="B28" s="26">
        <v>0</v>
      </c>
      <c r="C28" s="26">
        <v>0</v>
      </c>
      <c r="D28" s="26">
        <v>430</v>
      </c>
      <c r="E28" s="26">
        <v>0</v>
      </c>
      <c r="F28" s="26">
        <v>0</v>
      </c>
      <c r="G28" s="26">
        <v>491.36099999999999</v>
      </c>
      <c r="H28" s="26">
        <v>0</v>
      </c>
      <c r="I28" s="26">
        <v>0</v>
      </c>
      <c r="J28" s="26">
        <v>291.08225640000001</v>
      </c>
      <c r="K28" s="26">
        <f t="shared" si="10"/>
        <v>0</v>
      </c>
      <c r="L28" s="26">
        <f t="shared" si="11"/>
        <v>0</v>
      </c>
      <c r="M28" s="147">
        <f t="shared" si="12"/>
        <v>-200.27874359999998</v>
      </c>
      <c r="N28" s="68" t="s">
        <v>11</v>
      </c>
    </row>
    <row r="29" spans="1:14" x14ac:dyDescent="0.2">
      <c r="A29" s="229" t="s">
        <v>230</v>
      </c>
      <c r="B29" s="26">
        <v>0</v>
      </c>
      <c r="C29" s="26">
        <v>0</v>
      </c>
      <c r="D29" s="26">
        <v>2</v>
      </c>
      <c r="E29" s="26">
        <v>0</v>
      </c>
      <c r="F29" s="26">
        <v>0</v>
      </c>
      <c r="G29" s="26">
        <v>2.2854000000000001</v>
      </c>
      <c r="H29" s="26">
        <v>0</v>
      </c>
      <c r="I29" s="26">
        <v>0</v>
      </c>
      <c r="J29" s="26">
        <v>1.3538709600000001</v>
      </c>
      <c r="K29" s="26">
        <f t="shared" ref="K29:K31" si="13">H29-E29</f>
        <v>0</v>
      </c>
      <c r="L29" s="26">
        <f t="shared" ref="L29:L31" si="14">I29-F29</f>
        <v>0</v>
      </c>
      <c r="M29" s="147">
        <f t="shared" ref="M29:M31" si="15">J29-G29</f>
        <v>-0.93152904000000003</v>
      </c>
      <c r="N29" s="68" t="s">
        <v>11</v>
      </c>
    </row>
    <row r="30" spans="1:14" x14ac:dyDescent="0.2">
      <c r="A30" s="229" t="s">
        <v>231</v>
      </c>
      <c r="B30" s="26">
        <v>0</v>
      </c>
      <c r="C30" s="26">
        <v>0</v>
      </c>
      <c r="D30" s="26">
        <v>280</v>
      </c>
      <c r="E30" s="26">
        <v>0</v>
      </c>
      <c r="F30" s="26">
        <v>0</v>
      </c>
      <c r="G30" s="26">
        <v>319.95600000000002</v>
      </c>
      <c r="H30" s="26">
        <v>0</v>
      </c>
      <c r="I30" s="26">
        <v>0</v>
      </c>
      <c r="J30" s="26">
        <v>189.5419344</v>
      </c>
      <c r="K30" s="26">
        <f t="shared" si="13"/>
        <v>0</v>
      </c>
      <c r="L30" s="26">
        <f t="shared" si="14"/>
        <v>0</v>
      </c>
      <c r="M30" s="147">
        <f t="shared" si="15"/>
        <v>-130.41406560000001</v>
      </c>
      <c r="N30" s="68" t="s">
        <v>11</v>
      </c>
    </row>
    <row r="31" spans="1:14" x14ac:dyDescent="0.2">
      <c r="A31" s="253" t="s">
        <v>232</v>
      </c>
      <c r="B31" s="163">
        <v>0</v>
      </c>
      <c r="C31" s="163">
        <v>0</v>
      </c>
      <c r="D31" s="163">
        <v>2882</v>
      </c>
      <c r="E31" s="163">
        <v>0</v>
      </c>
      <c r="F31" s="163">
        <v>0</v>
      </c>
      <c r="G31" s="163">
        <v>3293.2613999999999</v>
      </c>
      <c r="H31" s="163">
        <v>0</v>
      </c>
      <c r="I31" s="163">
        <v>0</v>
      </c>
      <c r="J31" s="163">
        <v>1950.9280533599999</v>
      </c>
      <c r="K31" s="163">
        <f t="shared" si="13"/>
        <v>0</v>
      </c>
      <c r="L31" s="163">
        <f t="shared" si="14"/>
        <v>0</v>
      </c>
      <c r="M31" s="164">
        <f t="shared" si="15"/>
        <v>-1342.3333466399999</v>
      </c>
      <c r="N31" s="68" t="s">
        <v>11</v>
      </c>
    </row>
    <row r="32" spans="1:14" ht="15" x14ac:dyDescent="0.25">
      <c r="A32" s="13" t="s">
        <v>141</v>
      </c>
      <c r="B32" s="150">
        <f t="shared" ref="B32:M32" si="16">SUM(B9:B31)</f>
        <v>0</v>
      </c>
      <c r="C32" s="150">
        <f t="shared" si="16"/>
        <v>0</v>
      </c>
      <c r="D32" s="150">
        <f t="shared" si="16"/>
        <v>21878</v>
      </c>
      <c r="E32" s="150">
        <f t="shared" si="16"/>
        <v>0</v>
      </c>
      <c r="F32" s="150">
        <f t="shared" si="16"/>
        <v>0</v>
      </c>
      <c r="G32" s="150">
        <f t="shared" si="16"/>
        <v>24999.990599999997</v>
      </c>
      <c r="H32" s="150">
        <f t="shared" si="16"/>
        <v>0</v>
      </c>
      <c r="I32" s="150">
        <f t="shared" si="16"/>
        <v>0</v>
      </c>
      <c r="J32" s="150">
        <f t="shared" si="16"/>
        <v>14809.994431439998</v>
      </c>
      <c r="K32" s="150">
        <f t="shared" si="16"/>
        <v>0</v>
      </c>
      <c r="L32" s="150">
        <f t="shared" si="16"/>
        <v>0</v>
      </c>
      <c r="M32" s="151">
        <f t="shared" si="16"/>
        <v>-10189.996168560001</v>
      </c>
      <c r="N32" s="68" t="s">
        <v>11</v>
      </c>
    </row>
    <row r="33" spans="1:14" ht="14.45" thickBot="1" x14ac:dyDescent="0.3">
      <c r="N33" s="68" t="s">
        <v>11</v>
      </c>
    </row>
    <row r="34" spans="1:14" ht="18" customHeight="1" x14ac:dyDescent="0.2">
      <c r="A34" s="288" t="s">
        <v>136</v>
      </c>
      <c r="B34" s="291" t="s">
        <v>164</v>
      </c>
      <c r="C34" s="291"/>
      <c r="D34" s="291"/>
      <c r="E34" s="291" t="s">
        <v>167</v>
      </c>
      <c r="F34" s="291"/>
      <c r="G34" s="291"/>
      <c r="H34" s="291" t="s">
        <v>160</v>
      </c>
      <c r="I34" s="291"/>
      <c r="J34" s="291"/>
      <c r="K34" s="291" t="s">
        <v>42</v>
      </c>
      <c r="L34" s="291"/>
      <c r="M34" s="292"/>
      <c r="N34" s="68" t="s">
        <v>11</v>
      </c>
    </row>
    <row r="35" spans="1:14" ht="28.5" x14ac:dyDescent="0.2">
      <c r="A35" s="289"/>
      <c r="B35" s="11" t="s">
        <v>43</v>
      </c>
      <c r="C35" s="20" t="s">
        <v>44</v>
      </c>
      <c r="D35" s="11" t="s">
        <v>4</v>
      </c>
      <c r="E35" s="11" t="s">
        <v>43</v>
      </c>
      <c r="F35" s="11" t="s">
        <v>44</v>
      </c>
      <c r="G35" s="11" t="s">
        <v>4</v>
      </c>
      <c r="H35" s="11" t="s">
        <v>43</v>
      </c>
      <c r="I35" s="11" t="s">
        <v>44</v>
      </c>
      <c r="J35" s="11" t="s">
        <v>4</v>
      </c>
      <c r="K35" s="11" t="s">
        <v>43</v>
      </c>
      <c r="L35" s="11" t="s">
        <v>44</v>
      </c>
      <c r="M35" s="12" t="s">
        <v>4</v>
      </c>
      <c r="N35" s="68" t="s">
        <v>11</v>
      </c>
    </row>
    <row r="36" spans="1:14" x14ac:dyDescent="0.2">
      <c r="A36" s="228" t="s">
        <v>191</v>
      </c>
      <c r="B36" s="145">
        <v>4</v>
      </c>
      <c r="C36" s="145">
        <v>4</v>
      </c>
      <c r="D36" s="145">
        <f>3+207+672+15</f>
        <v>897</v>
      </c>
      <c r="E36" s="145">
        <v>5</v>
      </c>
      <c r="F36" s="145">
        <v>5</v>
      </c>
      <c r="G36" s="145">
        <v>897</v>
      </c>
      <c r="H36" s="145">
        <v>6</v>
      </c>
      <c r="I36" s="145">
        <v>6</v>
      </c>
      <c r="J36" s="145">
        <f>G36</f>
        <v>897</v>
      </c>
      <c r="K36" s="145">
        <f>H36-E36</f>
        <v>1</v>
      </c>
      <c r="L36" s="145">
        <f t="shared" ref="L36:L39" si="17">I36-F36</f>
        <v>1</v>
      </c>
      <c r="M36" s="146">
        <f t="shared" ref="M36:M39" si="18">J36-G36</f>
        <v>0</v>
      </c>
      <c r="N36" s="68" t="s">
        <v>11</v>
      </c>
    </row>
    <row r="37" spans="1:14" ht="28.5" x14ac:dyDescent="0.2">
      <c r="A37" s="230" t="s">
        <v>192</v>
      </c>
      <c r="B37" s="26">
        <v>3</v>
      </c>
      <c r="C37" s="26">
        <v>3</v>
      </c>
      <c r="D37" s="26">
        <f>328+765</f>
        <v>1093</v>
      </c>
      <c r="E37" s="26">
        <v>3</v>
      </c>
      <c r="F37" s="26">
        <v>3</v>
      </c>
      <c r="G37" s="26">
        <v>328</v>
      </c>
      <c r="H37" s="26">
        <v>3</v>
      </c>
      <c r="I37" s="26">
        <v>3</v>
      </c>
      <c r="J37" s="26">
        <f>G37</f>
        <v>328</v>
      </c>
      <c r="K37" s="26">
        <f t="shared" ref="K37:K39" si="19">H37-E37</f>
        <v>0</v>
      </c>
      <c r="L37" s="26">
        <f t="shared" si="17"/>
        <v>0</v>
      </c>
      <c r="M37" s="147">
        <f t="shared" si="18"/>
        <v>0</v>
      </c>
      <c r="N37" s="68" t="s">
        <v>11</v>
      </c>
    </row>
    <row r="38" spans="1:14" ht="28.5" x14ac:dyDescent="0.2">
      <c r="A38" s="230" t="s">
        <v>193</v>
      </c>
      <c r="B38" s="26">
        <v>51</v>
      </c>
      <c r="C38" s="26">
        <v>51</v>
      </c>
      <c r="D38" s="26">
        <f>58+5788+46+3144</f>
        <v>9036</v>
      </c>
      <c r="E38" s="26">
        <v>46</v>
      </c>
      <c r="F38" s="26">
        <v>46</v>
      </c>
      <c r="G38" s="26">
        <v>10923</v>
      </c>
      <c r="H38" s="26">
        <v>3</v>
      </c>
      <c r="I38" s="26">
        <v>3</v>
      </c>
      <c r="J38" s="26">
        <f>+G38-10190</f>
        <v>733</v>
      </c>
      <c r="K38" s="26">
        <f t="shared" si="19"/>
        <v>-43</v>
      </c>
      <c r="L38" s="26">
        <f t="shared" si="17"/>
        <v>-43</v>
      </c>
      <c r="M38" s="147">
        <f t="shared" si="18"/>
        <v>-10190</v>
      </c>
      <c r="N38" s="68" t="s">
        <v>11</v>
      </c>
    </row>
    <row r="39" spans="1:14" x14ac:dyDescent="0.2">
      <c r="A39" s="248" t="s">
        <v>194</v>
      </c>
      <c r="B39" s="163">
        <v>17</v>
      </c>
      <c r="C39" s="163">
        <v>17</v>
      </c>
      <c r="D39" s="163">
        <f>6827+4025</f>
        <v>10852</v>
      </c>
      <c r="E39" s="163">
        <v>14</v>
      </c>
      <c r="F39" s="163">
        <v>14</v>
      </c>
      <c r="G39" s="163">
        <v>12852</v>
      </c>
      <c r="H39" s="163">
        <v>17</v>
      </c>
      <c r="I39" s="163">
        <v>17</v>
      </c>
      <c r="J39" s="163">
        <f>G39</f>
        <v>12852</v>
      </c>
      <c r="K39" s="163">
        <f t="shared" si="19"/>
        <v>3</v>
      </c>
      <c r="L39" s="163">
        <f t="shared" si="17"/>
        <v>3</v>
      </c>
      <c r="M39" s="164">
        <f t="shared" si="18"/>
        <v>0</v>
      </c>
      <c r="N39" s="68" t="s">
        <v>11</v>
      </c>
    </row>
    <row r="40" spans="1:14" ht="15" x14ac:dyDescent="0.25">
      <c r="A40" s="13" t="s">
        <v>141</v>
      </c>
      <c r="B40" s="150">
        <f>SUM(B36:B39)</f>
        <v>75</v>
      </c>
      <c r="C40" s="268">
        <f t="shared" ref="C40:M40" si="20">SUM(C36:C39)</f>
        <v>75</v>
      </c>
      <c r="D40" s="150">
        <f t="shared" si="20"/>
        <v>21878</v>
      </c>
      <c r="E40" s="150">
        <f t="shared" si="20"/>
        <v>68</v>
      </c>
      <c r="F40" s="150">
        <f t="shared" si="20"/>
        <v>68</v>
      </c>
      <c r="G40" s="150">
        <f t="shared" si="20"/>
        <v>25000</v>
      </c>
      <c r="H40" s="150">
        <f t="shared" si="20"/>
        <v>29</v>
      </c>
      <c r="I40" s="150">
        <f t="shared" si="20"/>
        <v>29</v>
      </c>
      <c r="J40" s="150">
        <f t="shared" si="20"/>
        <v>14810</v>
      </c>
      <c r="K40" s="150">
        <f t="shared" si="20"/>
        <v>-39</v>
      </c>
      <c r="L40" s="150">
        <f t="shared" si="20"/>
        <v>-39</v>
      </c>
      <c r="M40" s="151">
        <f t="shared" si="20"/>
        <v>-10190</v>
      </c>
      <c r="N40" s="68" t="s">
        <v>11</v>
      </c>
    </row>
    <row r="41" spans="1:14" x14ac:dyDescent="0.2">
      <c r="N41" s="68" t="s">
        <v>11</v>
      </c>
    </row>
    <row r="42" spans="1:14" x14ac:dyDescent="0.2">
      <c r="N42" s="68" t="s">
        <v>12</v>
      </c>
    </row>
    <row r="43" spans="1:14" x14ac:dyDescent="0.2">
      <c r="J43" s="183" t="s">
        <v>34</v>
      </c>
    </row>
    <row r="46" spans="1:14" x14ac:dyDescent="0.2">
      <c r="F46" s="183" t="s">
        <v>34</v>
      </c>
    </row>
  </sheetData>
  <mergeCells count="16">
    <mergeCell ref="A34:A35"/>
    <mergeCell ref="B34:D34"/>
    <mergeCell ref="E34:G34"/>
    <mergeCell ref="H34:J34"/>
    <mergeCell ref="K34:M34"/>
    <mergeCell ref="A7:A8"/>
    <mergeCell ref="B7:D7"/>
    <mergeCell ref="E7:G7"/>
    <mergeCell ref="H7:J7"/>
    <mergeCell ref="K7:M7"/>
    <mergeCell ref="A6:M6"/>
    <mergeCell ref="A1:M1"/>
    <mergeCell ref="A2:M2"/>
    <mergeCell ref="A3:M3"/>
    <mergeCell ref="A4:M4"/>
    <mergeCell ref="A5:M5"/>
  </mergeCells>
  <printOptions horizontalCentered="1"/>
  <pageMargins left="0.7" right="0.7" top="0.75" bottom="0.75" header="0.3" footer="0.3"/>
  <pageSetup scale="75" orientation="landscape" r:id="rId1"/>
  <headerFooter>
    <oddHeader>&amp;L&amp;"Arial,Bold"&amp;12H. Summary of Reimbursable Resources</oddHeader>
    <oddFooter>&amp;C&amp;"Arial,Regular"Exhibit H - Summary of Reimbursable Resources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A. Organization Chart</vt:lpstr>
      <vt:lpstr>B. Summ of Req.</vt:lpstr>
      <vt:lpstr>B. Summ of Req. by DU</vt:lpstr>
      <vt:lpstr>C. Program Changes by DU</vt:lpstr>
      <vt:lpstr>D. Strategic Goals &amp; Objectives</vt:lpstr>
      <vt:lpstr>E. ATB Justification</vt:lpstr>
      <vt:lpstr>F. 2013 Crosswalk</vt:lpstr>
      <vt:lpstr>G. 2014 Crosswalk</vt:lpstr>
      <vt:lpstr>H. Reimbursable Resources</vt:lpstr>
      <vt:lpstr>I. Permanent Positions</vt:lpstr>
      <vt:lpstr>J. Financial Analysis</vt:lpstr>
      <vt:lpstr>K. Summary by OC</vt:lpstr>
      <vt:lpstr>L. Studies</vt:lpstr>
      <vt:lpstr>'A. Organization Chart'!Print_Area</vt:lpstr>
      <vt:lpstr>'B. Summ of Req.'!Print_Area</vt:lpstr>
      <vt:lpstr>'B. Summ of Req. by DU'!Print_Area</vt:lpstr>
      <vt:lpstr>'C. Program Changes by DU'!Print_Area</vt:lpstr>
      <vt:lpstr>'D. Strategic Goals &amp; Objectives'!Print_Area</vt:lpstr>
      <vt:lpstr>'E. ATB Justification'!Print_Area</vt:lpstr>
      <vt:lpstr>'F. 2013 Crosswalk'!Print_Area</vt:lpstr>
      <vt:lpstr>'G. 2014 Crosswalk'!Print_Area</vt:lpstr>
      <vt:lpstr>'H. Reimbursable Resources'!Print_Area</vt:lpstr>
      <vt:lpstr>'I. Permanent Positions'!Print_Area</vt:lpstr>
      <vt:lpstr>'J. Financial Analysis'!Print_Area</vt:lpstr>
      <vt:lpstr>'K. Summary by OC'!Print_Area</vt:lpstr>
      <vt:lpstr>'L. Studies'!Print_Area</vt:lpstr>
      <vt:lpstr>'D. Strategic Goals &amp; Objectives'!Print_Titles</vt:lpstr>
      <vt:lpstr>'E. ATB Justification'!Print_Titles</vt:lpstr>
      <vt:lpstr>'J. Financial Analysis'!Print_Titles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2014-03-07T14:45:26Z</cp:lastPrinted>
  <dcterms:created xsi:type="dcterms:W3CDTF">2012-12-06T16:08:32Z</dcterms:created>
  <dcterms:modified xsi:type="dcterms:W3CDTF">2014-03-07T14:45:47Z</dcterms:modified>
</cp:coreProperties>
</file>